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inanzielle Unabhängigkeit" sheetId="4" r:id="rId1"/>
  </sheets>
  <definedNames>
    <definedName name="_xlnm.Print_Area" localSheetId="0">'Finanzielle Unabhängigkeit'!$A$1:$B$78</definedName>
    <definedName name="Sparrate">OFFSET('Finanzielle Unabhängigkeit'!$K$1,MATCH(TODAY(),'Finanzielle Unabhängigkeit'!$K:$K)-1,4,'Finanzielle Unabhängigkeit'!$B$25+1,)</definedName>
    <definedName name="Startkapital">OFFSET('Finanzielle Unabhängigkeit'!$K$1,MATCH(TODAY(),'Finanzielle Unabhängigkeit'!$K:$K)-1,3,'Finanzielle Unabhängigkeit'!$B$25+1,)</definedName>
    <definedName name="Wertzuwachs">OFFSET('Finanzielle Unabhängigkeit'!$K$1,MATCH(TODAY(),'Finanzielle Unabhängigkeit'!$K:$K)-1,5,'Finanzielle Unabhängigkeit'!$B$25+1,)</definedName>
  </definedNames>
  <calcPr calcId="145621"/>
</workbook>
</file>

<file path=xl/calcChain.xml><?xml version="1.0" encoding="utf-8"?>
<calcChain xmlns="http://schemas.openxmlformats.org/spreadsheetml/2006/main">
  <c r="A26" i="4" l="1"/>
  <c r="A20" i="4"/>
  <c r="A25" i="4"/>
  <c r="A23" i="4"/>
  <c r="B18" i="4" l="1"/>
  <c r="A32" i="4" l="1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39" i="4"/>
  <c r="O38" i="4"/>
  <c r="N38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39" i="4"/>
  <c r="F39" i="4"/>
  <c r="K39" i="4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B7" i="4" l="1"/>
  <c r="A19" i="4"/>
  <c r="B19" i="4" s="1"/>
  <c r="B20" i="4"/>
  <c r="B23" i="4"/>
  <c r="B24" i="4"/>
  <c r="F40" i="4" s="1"/>
  <c r="B25" i="4"/>
  <c r="B26" i="4" l="1"/>
  <c r="B28" i="4" s="1"/>
  <c r="A28" i="4" s="1"/>
  <c r="F41" i="4"/>
  <c r="G40" i="4"/>
  <c r="F42" i="4" l="1"/>
  <c r="G41" i="4"/>
  <c r="F43" i="4" l="1"/>
  <c r="G42" i="4"/>
  <c r="F44" i="4" l="1"/>
  <c r="G43" i="4"/>
  <c r="F45" i="4" l="1"/>
  <c r="G44" i="4"/>
  <c r="F46" i="4" l="1"/>
  <c r="G45" i="4"/>
  <c r="F47" i="4" l="1"/>
  <c r="G46" i="4"/>
  <c r="F48" i="4" l="1"/>
  <c r="G47" i="4"/>
  <c r="F49" i="4" l="1"/>
  <c r="G48" i="4"/>
  <c r="F50" i="4" l="1"/>
  <c r="G49" i="4"/>
  <c r="F51" i="4" l="1"/>
  <c r="G50" i="4"/>
  <c r="F52" i="4" l="1"/>
  <c r="G51" i="4"/>
  <c r="F53" i="4" l="1"/>
  <c r="G52" i="4"/>
  <c r="F54" i="4" l="1"/>
  <c r="G53" i="4"/>
  <c r="F55" i="4" l="1"/>
  <c r="G54" i="4"/>
  <c r="F56" i="4" l="1"/>
  <c r="G55" i="4"/>
  <c r="F57" i="4" l="1"/>
  <c r="G56" i="4"/>
  <c r="F58" i="4" l="1"/>
  <c r="G57" i="4"/>
  <c r="F59" i="4" l="1"/>
  <c r="G58" i="4"/>
  <c r="F60" i="4" l="1"/>
  <c r="G59" i="4"/>
  <c r="F61" i="4" l="1"/>
  <c r="G60" i="4"/>
  <c r="F62" i="4" l="1"/>
  <c r="G61" i="4"/>
  <c r="F63" i="4" l="1"/>
  <c r="G62" i="4"/>
  <c r="F64" i="4" l="1"/>
  <c r="G63" i="4"/>
  <c r="F65" i="4" l="1"/>
  <c r="G64" i="4"/>
  <c r="F66" i="4" l="1"/>
  <c r="G65" i="4"/>
  <c r="F67" i="4" l="1"/>
  <c r="G66" i="4"/>
  <c r="F68" i="4" l="1"/>
  <c r="G67" i="4"/>
  <c r="F69" i="4" l="1"/>
  <c r="G68" i="4"/>
  <c r="F70" i="4" l="1"/>
  <c r="G69" i="4"/>
  <c r="F71" i="4" l="1"/>
  <c r="G70" i="4"/>
  <c r="F72" i="4" l="1"/>
  <c r="G71" i="4"/>
  <c r="F73" i="4" l="1"/>
  <c r="G72" i="4"/>
  <c r="F74" i="4" l="1"/>
  <c r="G73" i="4"/>
  <c r="F75" i="4" l="1"/>
  <c r="G74" i="4"/>
  <c r="F76" i="4" l="1"/>
  <c r="G75" i="4"/>
  <c r="F77" i="4" l="1"/>
  <c r="G76" i="4"/>
  <c r="F78" i="4" l="1"/>
  <c r="G77" i="4"/>
  <c r="F79" i="4" l="1"/>
  <c r="G78" i="4"/>
  <c r="F80" i="4" l="1"/>
  <c r="G79" i="4"/>
  <c r="F81" i="4" l="1"/>
  <c r="G80" i="4"/>
  <c r="F82" i="4" l="1"/>
  <c r="G81" i="4"/>
  <c r="F83" i="4" l="1"/>
  <c r="G82" i="4"/>
  <c r="F84" i="4" l="1"/>
  <c r="G83" i="4"/>
  <c r="F85" i="4" l="1"/>
  <c r="G84" i="4"/>
  <c r="F86" i="4" l="1"/>
  <c r="G85" i="4"/>
  <c r="F87" i="4" l="1"/>
  <c r="G86" i="4"/>
  <c r="F88" i="4" l="1"/>
  <c r="G87" i="4"/>
  <c r="F89" i="4" l="1"/>
  <c r="G88" i="4"/>
  <c r="F90" i="4" l="1"/>
  <c r="G89" i="4"/>
  <c r="F91" i="4" l="1"/>
  <c r="G90" i="4"/>
  <c r="F92" i="4" l="1"/>
  <c r="G91" i="4"/>
  <c r="F93" i="4" l="1"/>
  <c r="G92" i="4"/>
  <c r="F94" i="4" l="1"/>
  <c r="G93" i="4"/>
  <c r="F95" i="4" l="1"/>
  <c r="G94" i="4"/>
  <c r="F96" i="4" l="1"/>
  <c r="G95" i="4"/>
  <c r="F97" i="4" l="1"/>
  <c r="G96" i="4"/>
  <c r="F98" i="4" l="1"/>
  <c r="G97" i="4"/>
  <c r="F99" i="4" l="1"/>
  <c r="G98" i="4"/>
  <c r="F100" i="4" l="1"/>
  <c r="G99" i="4"/>
  <c r="F101" i="4" l="1"/>
  <c r="G100" i="4"/>
  <c r="F102" i="4" l="1"/>
  <c r="G101" i="4"/>
  <c r="F103" i="4" l="1"/>
  <c r="G102" i="4"/>
  <c r="F104" i="4" l="1"/>
  <c r="G103" i="4"/>
  <c r="F105" i="4" l="1"/>
  <c r="G104" i="4"/>
  <c r="F106" i="4" l="1"/>
  <c r="G105" i="4"/>
  <c r="F107" i="4" l="1"/>
  <c r="P107" i="4" s="1"/>
  <c r="G106" i="4"/>
  <c r="G39" i="4"/>
  <c r="P39" i="4"/>
  <c r="P90" i="4"/>
  <c r="P79" i="4"/>
  <c r="P100" i="4"/>
  <c r="P52" i="4"/>
  <c r="P67" i="4"/>
  <c r="P86" i="4"/>
  <c r="P97" i="4"/>
  <c r="P59" i="4"/>
  <c r="P98" i="4"/>
  <c r="P56" i="4"/>
  <c r="P71" i="4"/>
  <c r="P54" i="4"/>
  <c r="P73" i="4"/>
  <c r="P43" i="4"/>
  <c r="P75" i="4"/>
  <c r="P51" i="4"/>
  <c r="P76" i="4"/>
  <c r="P66" i="4"/>
  <c r="P50" i="4"/>
  <c r="P96" i="4"/>
  <c r="P83" i="4"/>
  <c r="P41" i="4"/>
  <c r="P46" i="4"/>
  <c r="P65" i="4"/>
  <c r="P87" i="4"/>
  <c r="P63" i="4"/>
  <c r="P77" i="4"/>
  <c r="P47" i="4"/>
  <c r="P60" i="4"/>
  <c r="P48" i="4"/>
  <c r="P82" i="4"/>
  <c r="P105" i="4"/>
  <c r="P103" i="4"/>
  <c r="P106" i="4"/>
  <c r="P58" i="4"/>
  <c r="P92" i="4"/>
  <c r="P72" i="4"/>
  <c r="P89" i="4"/>
  <c r="P62" i="4"/>
  <c r="P53" i="4"/>
  <c r="P93" i="4"/>
  <c r="P85" i="4"/>
  <c r="P70" i="4"/>
  <c r="P101" i="4"/>
  <c r="P42" i="4"/>
  <c r="P94" i="4"/>
  <c r="P49" i="4"/>
  <c r="P64" i="4"/>
  <c r="P44" i="4"/>
  <c r="P61" i="4"/>
  <c r="P88" i="4"/>
  <c r="P55" i="4"/>
  <c r="P40" i="4"/>
  <c r="P78" i="4"/>
  <c r="P81" i="4"/>
  <c r="P104" i="4"/>
  <c r="P74" i="4"/>
  <c r="P84" i="4"/>
  <c r="P102" i="4"/>
  <c r="P80" i="4"/>
  <c r="P99" i="4"/>
  <c r="P95" i="4"/>
  <c r="P57" i="4"/>
  <c r="P91" i="4"/>
  <c r="P45" i="4"/>
  <c r="P68" i="4"/>
  <c r="P69" i="4"/>
  <c r="L39" i="4"/>
  <c r="O39" i="4" s="1"/>
  <c r="L40" i="4"/>
  <c r="O40" i="4" s="1"/>
  <c r="L46" i="4"/>
  <c r="O46" i="4" s="1"/>
  <c r="L82" i="4"/>
  <c r="O82" i="4" s="1"/>
  <c r="L69" i="4"/>
  <c r="O69" i="4" s="1"/>
  <c r="L73" i="4"/>
  <c r="O73" i="4" s="1"/>
  <c r="L67" i="4"/>
  <c r="O67" i="4" s="1"/>
  <c r="L98" i="4"/>
  <c r="O98" i="4" s="1"/>
  <c r="L72" i="4"/>
  <c r="O72" i="4" s="1"/>
  <c r="L60" i="4"/>
  <c r="O60" i="4" s="1"/>
  <c r="L84" i="4"/>
  <c r="O84" i="4" s="1"/>
  <c r="L102" i="4"/>
  <c r="O102" i="4" s="1"/>
  <c r="L47" i="4"/>
  <c r="O47" i="4" s="1"/>
  <c r="L95" i="4"/>
  <c r="O95" i="4" s="1"/>
  <c r="L103" i="4"/>
  <c r="O103" i="4" s="1"/>
  <c r="L49" i="4"/>
  <c r="O49" i="4" s="1"/>
  <c r="L55" i="4"/>
  <c r="O55" i="4" s="1"/>
  <c r="L101" i="4"/>
  <c r="O101" i="4" s="1"/>
  <c r="L89" i="4"/>
  <c r="O89" i="4" s="1"/>
  <c r="L92" i="4"/>
  <c r="O92" i="4" s="1"/>
  <c r="L57" i="4"/>
  <c r="O57" i="4" s="1"/>
  <c r="L97" i="4"/>
  <c r="O97" i="4" s="1"/>
  <c r="L63" i="4"/>
  <c r="O63" i="4" s="1"/>
  <c r="L64" i="4"/>
  <c r="O64" i="4" s="1"/>
  <c r="L51" i="4"/>
  <c r="O51" i="4" s="1"/>
  <c r="L86" i="4"/>
  <c r="O86" i="4" s="1"/>
  <c r="L74" i="4"/>
  <c r="O74" i="4" s="1"/>
  <c r="L42" i="4"/>
  <c r="O42" i="4" s="1"/>
  <c r="L87" i="4"/>
  <c r="O87" i="4" s="1"/>
  <c r="L58" i="4"/>
  <c r="O58" i="4"/>
  <c r="L105" i="4"/>
  <c r="O105" i="4" s="1"/>
  <c r="L100" i="4"/>
  <c r="O100" i="4" s="1"/>
  <c r="L48" i="4"/>
  <c r="O48" i="4" s="1"/>
  <c r="L90" i="4"/>
  <c r="O90" i="4" s="1"/>
  <c r="L52" i="4"/>
  <c r="O52" i="4" s="1"/>
  <c r="L65" i="4"/>
  <c r="O65" i="4" s="1"/>
  <c r="L45" i="4"/>
  <c r="O45" i="4" s="1"/>
  <c r="L43" i="4"/>
  <c r="O43" i="4" s="1"/>
  <c r="L71" i="4"/>
  <c r="O71" i="4" s="1"/>
  <c r="L93" i="4"/>
  <c r="O93" i="4" s="1"/>
  <c r="L80" i="4"/>
  <c r="O80" i="4" s="1"/>
  <c r="L62" i="4"/>
  <c r="O62" i="4" s="1"/>
  <c r="L81" i="4"/>
  <c r="O81" i="4" s="1"/>
  <c r="L79" i="4"/>
  <c r="O79" i="4" s="1"/>
  <c r="L44" i="4"/>
  <c r="O44" i="4"/>
  <c r="L53" i="4"/>
  <c r="O53" i="4" s="1"/>
  <c r="L106" i="4"/>
  <c r="O106" i="4" s="1"/>
  <c r="L41" i="4"/>
  <c r="O41" i="4" s="1"/>
  <c r="L61" i="4"/>
  <c r="O61" i="4" s="1"/>
  <c r="L56" i="4"/>
  <c r="O56" i="4" s="1"/>
  <c r="L54" i="4"/>
  <c r="O54" i="4" s="1"/>
  <c r="L94" i="4"/>
  <c r="O94" i="4" s="1"/>
  <c r="L96" i="4"/>
  <c r="O96" i="4" s="1"/>
  <c r="L50" i="4"/>
  <c r="O50" i="4" s="1"/>
  <c r="L108" i="4"/>
  <c r="L83" i="4"/>
  <c r="O83" i="4" s="1"/>
  <c r="L75" i="4"/>
  <c r="O75" i="4" s="1"/>
  <c r="L78" i="4"/>
  <c r="O78" i="4" s="1"/>
  <c r="L107" i="4"/>
  <c r="L59" i="4"/>
  <c r="O59" i="4" s="1"/>
  <c r="L68" i="4"/>
  <c r="O68" i="4" s="1"/>
  <c r="L66" i="4"/>
  <c r="O66" i="4" s="1"/>
  <c r="L91" i="4"/>
  <c r="O91" i="4" s="1"/>
  <c r="L88" i="4"/>
  <c r="O88" i="4" s="1"/>
  <c r="L76" i="4"/>
  <c r="O76" i="4" s="1"/>
  <c r="L70" i="4"/>
  <c r="O70" i="4" s="1"/>
  <c r="L85" i="4"/>
  <c r="O85" i="4" s="1"/>
  <c r="L77" i="4"/>
  <c r="O77" i="4" s="1"/>
  <c r="L99" i="4"/>
  <c r="O99" i="4" s="1"/>
  <c r="L104" i="4"/>
  <c r="O104" i="4" s="1"/>
  <c r="O107" i="4" l="1"/>
  <c r="F108" i="4"/>
  <c r="G107" i="4"/>
  <c r="P108" i="4" l="1"/>
  <c r="G108" i="4"/>
  <c r="O108" i="4"/>
</calcChain>
</file>

<file path=xl/sharedStrings.xml><?xml version="1.0" encoding="utf-8"?>
<sst xmlns="http://schemas.openxmlformats.org/spreadsheetml/2006/main" count="26" uniqueCount="26">
  <si>
    <t>Ansparzeit</t>
  </si>
  <si>
    <t>Sparrate / Jahr</t>
  </si>
  <si>
    <t>Sparen (Zinseszinsrechnung)</t>
  </si>
  <si>
    <t>Zinssatz % p.a.</t>
  </si>
  <si>
    <t>Sparrate / Monat</t>
  </si>
  <si>
    <t>Sparen (ohne Zinsen)</t>
  </si>
  <si>
    <t>„Der Zinseszins ist die grösste Erfindung des menschlichen Denkens.“ (Albert Einstein)</t>
  </si>
  <si>
    <t>Wie lange brauchst du bis du diese Summe erreicht hast?</t>
  </si>
  <si>
    <t>Einzahlungen Gesamt</t>
  </si>
  <si>
    <t>Zins + Zinseszins</t>
  </si>
  <si>
    <t>Endkapital inkl. Zinsen</t>
  </si>
  <si>
    <t>Jahre</t>
  </si>
  <si>
    <t>Alter</t>
  </si>
  <si>
    <t xml:space="preserve"> Zins und Zinseszins</t>
  </si>
  <si>
    <t>Dein Geburtstag</t>
  </si>
  <si>
    <t>Das 240-fache bedeutet das du 5% Rendite erzielen musst
Das 300-fache bedeutet das du 4% Rendite erzielen musst</t>
  </si>
  <si>
    <t>Notwendiges Nettovermögen um finanziell Unabhängig zu sein</t>
  </si>
  <si>
    <t>Derzeit frei verfügbares Nettovermögen zum investieren in Vermögenswerte</t>
  </si>
  <si>
    <t>www.finanzielle-unabhängigkeit.info</t>
  </si>
  <si>
    <t>© 2015 - ROLAND SONNLEITNER</t>
  </si>
  <si>
    <t>Kontakt</t>
  </si>
  <si>
    <t>Haftungsausschluss</t>
  </si>
  <si>
    <t>AGB</t>
  </si>
  <si>
    <t>Impressum</t>
  </si>
  <si>
    <t>Eingabe deiner monatlichen Ausgaben (ohne Sparen)</t>
  </si>
  <si>
    <t>Wie viel Geld ist notwendig um finanziell Unabhängig zu sein?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</si>
</sst>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.00_-;\-&quot;€&quot;\ * #,##0.00_-;_-&quot;€&quot;\ * &quot;-&quot;??_-;_-@_-"/>
    <numFmt numFmtId="165" formatCode="\c\a\._-[$€-C07]\ * #,##0.00_-;\-[$€-C07]\ * #,##0.00_-;_-[$€-C07]\ * &quot;-&quot;??_-;_-@_-"/>
    <numFmt numFmtId="166" formatCode="0&quot; Jahre&quot;"/>
    <numFmt numFmtId="167" formatCode="&quot;SOLL:&quot;\ 0.00%"/>
    <numFmt numFmtId="168" formatCode="0&quot;-fache&quot;"/>
    <numFmt numFmtId="169" formatCode="yyyy"/>
    <numFmt numFmtId="170" formatCode="mm/yy;@"/>
    <numFmt numFmtId="171" formatCode="#,##0.00\ &quot;€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Helvetica Condensed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24"/>
      <color rgb="FF000000"/>
      <name val="Calibri"/>
      <family val="2"/>
    </font>
    <font>
      <b/>
      <sz val="24"/>
      <color rgb="FF1F497D"/>
      <name val="Calibri"/>
      <family val="2"/>
    </font>
    <font>
      <sz val="11"/>
      <color theme="1"/>
      <name val="Helvetica Condensed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rgb="FF000000"/>
      <name val="Calibri"/>
      <family val="2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36"/>
      <color rgb="FF478BCA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6"/>
      <color rgb="FF478BCA"/>
      <name val="Calibri"/>
      <family val="2"/>
      <scheme val="minor"/>
    </font>
    <font>
      <b/>
      <sz val="16"/>
      <color rgb="FF478BCA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478BCA"/>
      <name val="Calibri"/>
      <family val="2"/>
    </font>
    <font>
      <sz val="20"/>
      <color rgb="FF478BCA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/>
      <name val="Helvetica Condensed"/>
    </font>
    <font>
      <sz val="11"/>
      <color theme="0"/>
      <name val="Helvetica Condensed"/>
    </font>
    <font>
      <b/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8BCA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165" fontId="1" fillId="0" borderId="0"/>
    <xf numFmtId="165" fontId="1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7" fillId="0" borderId="4" xfId="0" applyFont="1" applyBorder="1" applyProtection="1"/>
    <xf numFmtId="0" fontId="7" fillId="0" borderId="5" xfId="0" applyFont="1" applyBorder="1" applyProtection="1"/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4" fillId="0" borderId="0" xfId="4" applyNumberFormat="1" applyFont="1" applyAlignment="1">
      <alignment horizontal="left" vertical="center"/>
    </xf>
    <xf numFmtId="0" fontId="14" fillId="0" borderId="0" xfId="4" applyNumberFormat="1" applyFont="1" applyAlignment="1">
      <alignment horizontal="right" vertical="center"/>
    </xf>
    <xf numFmtId="0" fontId="16" fillId="0" borderId="4" xfId="0" applyFont="1" applyBorder="1" applyAlignment="1" applyProtection="1">
      <alignment horizontal="right" vertical="center"/>
    </xf>
    <xf numFmtId="0" fontId="16" fillId="0" borderId="4" xfId="0" applyFont="1" applyBorder="1" applyAlignment="1" applyProtection="1">
      <alignment horizontal="right" vertical="center" wrapText="1"/>
    </xf>
    <xf numFmtId="0" fontId="17" fillId="0" borderId="4" xfId="0" applyFont="1" applyBorder="1" applyAlignment="1" applyProtection="1">
      <alignment horizontal="right" vertical="center"/>
    </xf>
    <xf numFmtId="49" fontId="16" fillId="0" borderId="1" xfId="2" applyNumberFormat="1" applyFont="1" applyBorder="1" applyAlignment="1" applyProtection="1">
      <alignment horizontal="right" vertical="center"/>
    </xf>
    <xf numFmtId="14" fontId="16" fillId="0" borderId="3" xfId="2" applyNumberFormat="1" applyFont="1" applyFill="1" applyBorder="1" applyAlignment="1" applyProtection="1">
      <alignment horizontal="right" vertical="center"/>
    </xf>
    <xf numFmtId="49" fontId="16" fillId="0" borderId="1" xfId="0" applyNumberFormat="1" applyFont="1" applyBorder="1" applyAlignment="1" applyProtection="1">
      <alignment horizontal="right" vertical="center"/>
    </xf>
    <xf numFmtId="0" fontId="18" fillId="3" borderId="0" xfId="0" applyNumberFormat="1" applyFont="1" applyFill="1" applyBorder="1" applyAlignment="1" applyProtection="1">
      <alignment horizontal="center" vertical="center" wrapText="1"/>
    </xf>
    <xf numFmtId="171" fontId="19" fillId="3" borderId="0" xfId="2" applyNumberFormat="1" applyFont="1" applyFill="1" applyBorder="1" applyAlignment="1" applyProtection="1">
      <alignment vertical="center"/>
    </xf>
    <xf numFmtId="0" fontId="20" fillId="3" borderId="12" xfId="0" applyNumberFormat="1" applyFont="1" applyFill="1" applyBorder="1" applyAlignment="1" applyProtection="1">
      <alignment horizontal="right" vertical="center"/>
    </xf>
    <xf numFmtId="171" fontId="21" fillId="3" borderId="12" xfId="2" applyNumberFormat="1" applyFont="1" applyFill="1" applyBorder="1" applyAlignment="1" applyProtection="1">
      <alignment vertical="center"/>
    </xf>
    <xf numFmtId="171" fontId="21" fillId="3" borderId="12" xfId="1" applyNumberFormat="1" applyFont="1" applyFill="1" applyBorder="1" applyAlignment="1" applyProtection="1">
      <alignment vertical="center"/>
    </xf>
    <xf numFmtId="171" fontId="22" fillId="0" borderId="6" xfId="0" applyNumberFormat="1" applyFont="1" applyBorder="1" applyAlignment="1" applyProtection="1">
      <alignment horizontal="center" vertical="center"/>
    </xf>
    <xf numFmtId="167" fontId="23" fillId="0" borderId="1" xfId="0" applyNumberFormat="1" applyFont="1" applyFill="1" applyBorder="1" applyAlignment="1" applyProtection="1">
      <alignment vertical="center"/>
    </xf>
    <xf numFmtId="0" fontId="23" fillId="0" borderId="1" xfId="2" applyNumberFormat="1" applyFont="1" applyFill="1" applyBorder="1" applyAlignment="1" applyProtection="1">
      <alignment horizontal="right" vertical="center"/>
    </xf>
    <xf numFmtId="171" fontId="23" fillId="0" borderId="1" xfId="1" applyNumberFormat="1" applyFont="1" applyBorder="1" applyAlignment="1" applyProtection="1">
      <alignment vertical="center"/>
    </xf>
    <xf numFmtId="166" fontId="23" fillId="0" borderId="1" xfId="2" applyNumberFormat="1" applyFont="1" applyBorder="1" applyAlignment="1" applyProtection="1">
      <alignment vertical="center"/>
    </xf>
    <xf numFmtId="0" fontId="24" fillId="2" borderId="0" xfId="0" applyFont="1" applyFill="1" applyBorder="1" applyProtection="1"/>
    <xf numFmtId="0" fontId="25" fillId="2" borderId="0" xfId="0" applyNumberFormat="1" applyFont="1" applyFill="1" applyAlignment="1" applyProtection="1">
      <alignment horizontal="center" vertical="center"/>
    </xf>
    <xf numFmtId="0" fontId="26" fillId="2" borderId="0" xfId="2" applyNumberFormat="1" applyFont="1" applyFill="1" applyAlignment="1" applyProtection="1">
      <alignment horizontal="center" vertical="center"/>
    </xf>
    <xf numFmtId="49" fontId="25" fillId="2" borderId="0" xfId="0" applyNumberFormat="1" applyFont="1" applyFill="1" applyAlignment="1" applyProtection="1">
      <alignment horizontal="center" vertical="center"/>
    </xf>
    <xf numFmtId="49" fontId="26" fillId="2" borderId="0" xfId="2" applyNumberFormat="1" applyFont="1" applyFill="1" applyAlignment="1" applyProtection="1">
      <alignment horizontal="center" vertical="center"/>
    </xf>
    <xf numFmtId="4" fontId="24" fillId="2" borderId="0" xfId="0" applyNumberFormat="1" applyFont="1" applyFill="1" applyProtection="1"/>
    <xf numFmtId="4" fontId="24" fillId="2" borderId="0" xfId="1" applyNumberFormat="1" applyFont="1" applyFill="1" applyProtection="1"/>
    <xf numFmtId="1" fontId="24" fillId="2" borderId="0" xfId="0" applyNumberFormat="1" applyFont="1" applyFill="1" applyProtection="1"/>
    <xf numFmtId="169" fontId="24" fillId="2" borderId="0" xfId="0" applyNumberFormat="1" applyFont="1" applyFill="1" applyProtection="1"/>
    <xf numFmtId="170" fontId="24" fillId="2" borderId="0" xfId="0" applyNumberFormat="1" applyFont="1" applyFill="1" applyAlignment="1" applyProtection="1">
      <alignment horizontal="left"/>
    </xf>
    <xf numFmtId="0" fontId="24" fillId="2" borderId="0" xfId="0" applyNumberFormat="1" applyFont="1" applyFill="1" applyProtection="1"/>
    <xf numFmtId="2" fontId="24" fillId="2" borderId="0" xfId="0" applyNumberFormat="1" applyFont="1" applyFill="1" applyProtection="1"/>
    <xf numFmtId="2" fontId="27" fillId="2" borderId="0" xfId="2" applyNumberFormat="1" applyFont="1" applyFill="1" applyProtection="1"/>
    <xf numFmtId="165" fontId="27" fillId="2" borderId="0" xfId="2" applyFont="1" applyFill="1" applyProtection="1"/>
    <xf numFmtId="0" fontId="24" fillId="2" borderId="0" xfId="0" applyFont="1" applyFill="1" applyProtection="1"/>
    <xf numFmtId="0" fontId="28" fillId="0" borderId="0" xfId="0" applyFont="1"/>
    <xf numFmtId="0" fontId="0" fillId="0" borderId="0" xfId="0" applyAlignment="1">
      <alignment horizontal="left" vertical="center" indent="1"/>
    </xf>
    <xf numFmtId="165" fontId="13" fillId="0" borderId="0" xfId="4" applyAlignment="1">
      <alignment horizontal="left" vertical="center" indent="1"/>
    </xf>
    <xf numFmtId="171" fontId="11" fillId="4" borderId="5" xfId="0" applyNumberFormat="1" applyFont="1" applyFill="1" applyBorder="1" applyAlignment="1" applyProtection="1">
      <alignment horizontal="center" vertical="center"/>
      <protection locked="0"/>
    </xf>
    <xf numFmtId="168" fontId="10" fillId="4" borderId="5" xfId="0" applyNumberFormat="1" applyFont="1" applyFill="1" applyBorder="1" applyAlignment="1" applyProtection="1">
      <alignment horizontal="center" vertical="center"/>
      <protection locked="0"/>
    </xf>
    <xf numFmtId="171" fontId="12" fillId="4" borderId="1" xfId="1" applyNumberFormat="1" applyFont="1" applyFill="1" applyBorder="1" applyAlignment="1" applyProtection="1">
      <alignment vertical="center"/>
      <protection locked="0"/>
    </xf>
    <xf numFmtId="14" fontId="12" fillId="4" borderId="1" xfId="2" applyNumberFormat="1" applyFont="1" applyFill="1" applyBorder="1" applyAlignment="1" applyProtection="1">
      <alignment horizontal="right" vertical="center"/>
      <protection locked="0"/>
    </xf>
    <xf numFmtId="166" fontId="12" fillId="4" borderId="1" xfId="2" applyNumberFormat="1" applyFont="1" applyFill="1" applyBorder="1" applyAlignment="1" applyProtection="1">
      <alignment vertical="center"/>
      <protection locked="0"/>
    </xf>
    <xf numFmtId="49" fontId="15" fillId="3" borderId="4" xfId="3" applyNumberFormat="1" applyFont="1" applyFill="1" applyBorder="1" applyAlignment="1" applyProtection="1">
      <alignment horizontal="center" vertical="center" wrapText="1"/>
    </xf>
    <xf numFmtId="49" fontId="15" fillId="3" borderId="5" xfId="3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/>
    </xf>
    <xf numFmtId="0" fontId="29" fillId="3" borderId="7" xfId="0" applyFont="1" applyFill="1" applyBorder="1" applyAlignment="1" applyProtection="1">
      <alignment horizontal="center" vertical="center"/>
    </xf>
    <xf numFmtId="0" fontId="29" fillId="3" borderId="8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center" vertical="center"/>
    </xf>
    <xf numFmtId="0" fontId="29" fillId="3" borderId="10" xfId="0" applyFont="1" applyFill="1" applyBorder="1" applyAlignment="1" applyProtection="1">
      <alignment horizontal="center" vertical="center"/>
    </xf>
    <xf numFmtId="49" fontId="18" fillId="3" borderId="3" xfId="2" applyNumberFormat="1" applyFont="1" applyFill="1" applyBorder="1" applyAlignment="1" applyProtection="1">
      <alignment horizontal="center" vertical="center"/>
    </xf>
    <xf numFmtId="49" fontId="18" fillId="3" borderId="2" xfId="2" applyNumberFormat="1" applyFont="1" applyFill="1" applyBorder="1" applyAlignment="1" applyProtection="1">
      <alignment horizontal="center" vertical="center"/>
    </xf>
  </cellXfs>
  <cellStyles count="5">
    <cellStyle name="Hyperlink" xfId="4" builtinId="8"/>
    <cellStyle name="Standard" xfId="0" builtinId="0"/>
    <cellStyle name="Standard 2" xfId="3"/>
    <cellStyle name="Standard 3" xfId="2"/>
    <cellStyle name="Währung" xfId="1" builtinId="4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478B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585040495474036E-2"/>
          <c:y val="0.19983330376615599"/>
          <c:w val="0.88437260117683547"/>
          <c:h val="0.65276639148784221"/>
        </c:manualLayout>
      </c:layout>
      <c:areaChart>
        <c:grouping val="stacked"/>
        <c:varyColors val="0"/>
        <c:ser>
          <c:idx val="0"/>
          <c:order val="0"/>
          <c:tx>
            <c:strRef>
              <c:f>'Finanzielle Unabhängigkeit'!$N$38</c:f>
              <c:strCache>
                <c:ptCount val="1"/>
                <c:pt idx="0">
                  <c:v>Derzeit frei verfügbares Nettovermögen zum investieren in Vermögenswerte</c:v>
                </c:pt>
              </c:strCache>
            </c:strRef>
          </c:tx>
          <c:cat>
            <c:strRef>
              <c:f>'Finanzielle Unabhängigkeit'!$L$39:$L$108</c:f>
              <c:strCache>
                <c:ptCount val="70"/>
                <c:pt idx="0">
                  <c:v>26 Jahre</c:v>
                </c:pt>
                <c:pt idx="1">
                  <c:v>27 Jahre</c:v>
                </c:pt>
                <c:pt idx="2">
                  <c:v>28 Jahre</c:v>
                </c:pt>
                <c:pt idx="3">
                  <c:v>29 Jahre</c:v>
                </c:pt>
                <c:pt idx="4">
                  <c:v>30 Jahre</c:v>
                </c:pt>
                <c:pt idx="5">
                  <c:v>31 Jahre</c:v>
                </c:pt>
                <c:pt idx="6">
                  <c:v>32 Jahre</c:v>
                </c:pt>
                <c:pt idx="7">
                  <c:v>33 Jahre</c:v>
                </c:pt>
                <c:pt idx="8">
                  <c:v>34 Jahre</c:v>
                </c:pt>
                <c:pt idx="9">
                  <c:v>35 Jahre</c:v>
                </c:pt>
                <c:pt idx="10">
                  <c:v>36 Jahre</c:v>
                </c:pt>
                <c:pt idx="11">
                  <c:v>37 Jahre</c:v>
                </c:pt>
                <c:pt idx="12">
                  <c:v>38 Jahre</c:v>
                </c:pt>
                <c:pt idx="13">
                  <c:v>39 Jahre</c:v>
                </c:pt>
                <c:pt idx="14">
                  <c:v>40 Jahre</c:v>
                </c:pt>
                <c:pt idx="15">
                  <c:v>41 Jahre</c:v>
                </c:pt>
                <c:pt idx="16">
                  <c:v>42 Jahre</c:v>
                </c:pt>
                <c:pt idx="17">
                  <c:v>43 Jahre</c:v>
                </c:pt>
                <c:pt idx="18">
                  <c:v>44 Jahre</c:v>
                </c:pt>
                <c:pt idx="19">
                  <c:v>45 Jahre</c:v>
                </c:pt>
                <c:pt idx="20">
                  <c:v>46 Jahre</c:v>
                </c:pt>
                <c:pt idx="21">
                  <c:v>47 Jahre</c:v>
                </c:pt>
                <c:pt idx="22">
                  <c:v>48 Jahre</c:v>
                </c:pt>
                <c:pt idx="23">
                  <c:v>49 Jahre</c:v>
                </c:pt>
                <c:pt idx="24">
                  <c:v>50 Jahre</c:v>
                </c:pt>
                <c:pt idx="25">
                  <c:v>51 Jahre</c:v>
                </c:pt>
                <c:pt idx="26">
                  <c:v>52 Jahre</c:v>
                </c:pt>
                <c:pt idx="27">
                  <c:v>53 Jahre</c:v>
                </c:pt>
                <c:pt idx="28">
                  <c:v>54 Jahre</c:v>
                </c:pt>
                <c:pt idx="29">
                  <c:v>55 Jahre</c:v>
                </c:pt>
                <c:pt idx="30">
                  <c:v>56 Jahre</c:v>
                </c:pt>
                <c:pt idx="31">
                  <c:v>57 Jahre</c:v>
                </c:pt>
                <c:pt idx="32">
                  <c:v>58 Jahre</c:v>
                </c:pt>
                <c:pt idx="33">
                  <c:v>59 Jahre</c:v>
                </c:pt>
                <c:pt idx="34">
                  <c:v>60 Jahre</c:v>
                </c:pt>
                <c:pt idx="35">
                  <c:v>61 Jahre</c:v>
                </c:pt>
                <c:pt idx="36">
                  <c:v>62 Jahre</c:v>
                </c:pt>
                <c:pt idx="37">
                  <c:v>63 Jahre</c:v>
                </c:pt>
                <c:pt idx="38">
                  <c:v>64 Jahre</c:v>
                </c:pt>
                <c:pt idx="39">
                  <c:v>65 Jahre</c:v>
                </c:pt>
                <c:pt idx="40">
                  <c:v>66 Jahre</c:v>
                </c:pt>
                <c:pt idx="41">
                  <c:v>67 Jahre</c:v>
                </c:pt>
                <c:pt idx="42">
                  <c:v>68 Jahre</c:v>
                </c:pt>
                <c:pt idx="43">
                  <c:v>69 Jahre</c:v>
                </c:pt>
                <c:pt idx="44">
                  <c:v>70 Jahre</c:v>
                </c:pt>
                <c:pt idx="45">
                  <c:v>71 Jahre</c:v>
                </c:pt>
                <c:pt idx="46">
                  <c:v>72 Jahre</c:v>
                </c:pt>
                <c:pt idx="47">
                  <c:v>73 Jahre</c:v>
                </c:pt>
                <c:pt idx="48">
                  <c:v>74 Jahre</c:v>
                </c:pt>
                <c:pt idx="49">
                  <c:v>75 Jahre</c:v>
                </c:pt>
                <c:pt idx="50">
                  <c:v>76 Jahre</c:v>
                </c:pt>
                <c:pt idx="51">
                  <c:v>77 Jahre</c:v>
                </c:pt>
                <c:pt idx="52">
                  <c:v>78 Jahre</c:v>
                </c:pt>
                <c:pt idx="53">
                  <c:v>79 Jahre</c:v>
                </c:pt>
                <c:pt idx="54">
                  <c:v>80 Jahre</c:v>
                </c:pt>
                <c:pt idx="55">
                  <c:v>81 Jahre</c:v>
                </c:pt>
                <c:pt idx="56">
                  <c:v>82 Jahre</c:v>
                </c:pt>
                <c:pt idx="57">
                  <c:v>83 Jahre</c:v>
                </c:pt>
                <c:pt idx="58">
                  <c:v>84 Jahre</c:v>
                </c:pt>
                <c:pt idx="59">
                  <c:v>85 Jahre</c:v>
                </c:pt>
                <c:pt idx="60">
                  <c:v>86 Jahre</c:v>
                </c:pt>
                <c:pt idx="61">
                  <c:v>87 Jahre</c:v>
                </c:pt>
                <c:pt idx="62">
                  <c:v>88 Jahre</c:v>
                </c:pt>
                <c:pt idx="63">
                  <c:v>89 Jahre</c:v>
                </c:pt>
                <c:pt idx="64">
                  <c:v>90 Jahre</c:v>
                </c:pt>
                <c:pt idx="65">
                  <c:v>91 Jahre</c:v>
                </c:pt>
                <c:pt idx="66">
                  <c:v>92 Jahre</c:v>
                </c:pt>
                <c:pt idx="67">
                  <c:v>93 Jahre</c:v>
                </c:pt>
                <c:pt idx="68">
                  <c:v>94 Jahre</c:v>
                </c:pt>
                <c:pt idx="69">
                  <c:v>95 Jahre</c:v>
                </c:pt>
              </c:strCache>
            </c:strRef>
          </c:cat>
          <c:val>
            <c:numRef>
              <c:f>[0]!Startkapital</c:f>
              <c:numCache>
                <c:formatCode>0.00</c:formatCode>
                <c:ptCount val="18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  <c:pt idx="12">
                  <c:v>50000</c:v>
                </c:pt>
                <c:pt idx="13">
                  <c:v>50000</c:v>
                </c:pt>
                <c:pt idx="14">
                  <c:v>50000</c:v>
                </c:pt>
                <c:pt idx="15">
                  <c:v>50000</c:v>
                </c:pt>
                <c:pt idx="16">
                  <c:v>50000</c:v>
                </c:pt>
                <c:pt idx="17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'Finanzielle Unabhängigkeit'!$O$38</c:f>
              <c:strCache>
                <c:ptCount val="1"/>
                <c:pt idx="0">
                  <c:v>Sparrate / Jahr</c:v>
                </c:pt>
              </c:strCache>
            </c:strRef>
          </c:tx>
          <c:cat>
            <c:strRef>
              <c:f>'Finanzielle Unabhängigkeit'!$L$39:$L$108</c:f>
              <c:strCache>
                <c:ptCount val="70"/>
                <c:pt idx="0">
                  <c:v>26 Jahre</c:v>
                </c:pt>
                <c:pt idx="1">
                  <c:v>27 Jahre</c:v>
                </c:pt>
                <c:pt idx="2">
                  <c:v>28 Jahre</c:v>
                </c:pt>
                <c:pt idx="3">
                  <c:v>29 Jahre</c:v>
                </c:pt>
                <c:pt idx="4">
                  <c:v>30 Jahre</c:v>
                </c:pt>
                <c:pt idx="5">
                  <c:v>31 Jahre</c:v>
                </c:pt>
                <c:pt idx="6">
                  <c:v>32 Jahre</c:v>
                </c:pt>
                <c:pt idx="7">
                  <c:v>33 Jahre</c:v>
                </c:pt>
                <c:pt idx="8">
                  <c:v>34 Jahre</c:v>
                </c:pt>
                <c:pt idx="9">
                  <c:v>35 Jahre</c:v>
                </c:pt>
                <c:pt idx="10">
                  <c:v>36 Jahre</c:v>
                </c:pt>
                <c:pt idx="11">
                  <c:v>37 Jahre</c:v>
                </c:pt>
                <c:pt idx="12">
                  <c:v>38 Jahre</c:v>
                </c:pt>
                <c:pt idx="13">
                  <c:v>39 Jahre</c:v>
                </c:pt>
                <c:pt idx="14">
                  <c:v>40 Jahre</c:v>
                </c:pt>
                <c:pt idx="15">
                  <c:v>41 Jahre</c:v>
                </c:pt>
                <c:pt idx="16">
                  <c:v>42 Jahre</c:v>
                </c:pt>
                <c:pt idx="17">
                  <c:v>43 Jahre</c:v>
                </c:pt>
                <c:pt idx="18">
                  <c:v>44 Jahre</c:v>
                </c:pt>
                <c:pt idx="19">
                  <c:v>45 Jahre</c:v>
                </c:pt>
                <c:pt idx="20">
                  <c:v>46 Jahre</c:v>
                </c:pt>
                <c:pt idx="21">
                  <c:v>47 Jahre</c:v>
                </c:pt>
                <c:pt idx="22">
                  <c:v>48 Jahre</c:v>
                </c:pt>
                <c:pt idx="23">
                  <c:v>49 Jahre</c:v>
                </c:pt>
                <c:pt idx="24">
                  <c:v>50 Jahre</c:v>
                </c:pt>
                <c:pt idx="25">
                  <c:v>51 Jahre</c:v>
                </c:pt>
                <c:pt idx="26">
                  <c:v>52 Jahre</c:v>
                </c:pt>
                <c:pt idx="27">
                  <c:v>53 Jahre</c:v>
                </c:pt>
                <c:pt idx="28">
                  <c:v>54 Jahre</c:v>
                </c:pt>
                <c:pt idx="29">
                  <c:v>55 Jahre</c:v>
                </c:pt>
                <c:pt idx="30">
                  <c:v>56 Jahre</c:v>
                </c:pt>
                <c:pt idx="31">
                  <c:v>57 Jahre</c:v>
                </c:pt>
                <c:pt idx="32">
                  <c:v>58 Jahre</c:v>
                </c:pt>
                <c:pt idx="33">
                  <c:v>59 Jahre</c:v>
                </c:pt>
                <c:pt idx="34">
                  <c:v>60 Jahre</c:v>
                </c:pt>
                <c:pt idx="35">
                  <c:v>61 Jahre</c:v>
                </c:pt>
                <c:pt idx="36">
                  <c:v>62 Jahre</c:v>
                </c:pt>
                <c:pt idx="37">
                  <c:v>63 Jahre</c:v>
                </c:pt>
                <c:pt idx="38">
                  <c:v>64 Jahre</c:v>
                </c:pt>
                <c:pt idx="39">
                  <c:v>65 Jahre</c:v>
                </c:pt>
                <c:pt idx="40">
                  <c:v>66 Jahre</c:v>
                </c:pt>
                <c:pt idx="41">
                  <c:v>67 Jahre</c:v>
                </c:pt>
                <c:pt idx="42">
                  <c:v>68 Jahre</c:v>
                </c:pt>
                <c:pt idx="43">
                  <c:v>69 Jahre</c:v>
                </c:pt>
                <c:pt idx="44">
                  <c:v>70 Jahre</c:v>
                </c:pt>
                <c:pt idx="45">
                  <c:v>71 Jahre</c:v>
                </c:pt>
                <c:pt idx="46">
                  <c:v>72 Jahre</c:v>
                </c:pt>
                <c:pt idx="47">
                  <c:v>73 Jahre</c:v>
                </c:pt>
                <c:pt idx="48">
                  <c:v>74 Jahre</c:v>
                </c:pt>
                <c:pt idx="49">
                  <c:v>75 Jahre</c:v>
                </c:pt>
                <c:pt idx="50">
                  <c:v>76 Jahre</c:v>
                </c:pt>
                <c:pt idx="51">
                  <c:v>77 Jahre</c:v>
                </c:pt>
                <c:pt idx="52">
                  <c:v>78 Jahre</c:v>
                </c:pt>
                <c:pt idx="53">
                  <c:v>79 Jahre</c:v>
                </c:pt>
                <c:pt idx="54">
                  <c:v>80 Jahre</c:v>
                </c:pt>
                <c:pt idx="55">
                  <c:v>81 Jahre</c:v>
                </c:pt>
                <c:pt idx="56">
                  <c:v>82 Jahre</c:v>
                </c:pt>
                <c:pt idx="57">
                  <c:v>83 Jahre</c:v>
                </c:pt>
                <c:pt idx="58">
                  <c:v>84 Jahre</c:v>
                </c:pt>
                <c:pt idx="59">
                  <c:v>85 Jahre</c:v>
                </c:pt>
                <c:pt idx="60">
                  <c:v>86 Jahre</c:v>
                </c:pt>
                <c:pt idx="61">
                  <c:v>87 Jahre</c:v>
                </c:pt>
                <c:pt idx="62">
                  <c:v>88 Jahre</c:v>
                </c:pt>
                <c:pt idx="63">
                  <c:v>89 Jahre</c:v>
                </c:pt>
                <c:pt idx="64">
                  <c:v>90 Jahre</c:v>
                </c:pt>
                <c:pt idx="65">
                  <c:v>91 Jahre</c:v>
                </c:pt>
                <c:pt idx="66">
                  <c:v>92 Jahre</c:v>
                </c:pt>
                <c:pt idx="67">
                  <c:v>93 Jahre</c:v>
                </c:pt>
                <c:pt idx="68">
                  <c:v>94 Jahre</c:v>
                </c:pt>
                <c:pt idx="69">
                  <c:v>95 Jahre</c:v>
                </c:pt>
              </c:strCache>
            </c:strRef>
          </c:cat>
          <c:val>
            <c:numRef>
              <c:f>[0]!Sparrate</c:f>
              <c:numCache>
                <c:formatCode>0.00</c:formatCode>
                <c:ptCount val="18"/>
                <c:pt idx="0">
                  <c:v>0</c:v>
                </c:pt>
                <c:pt idx="1">
                  <c:v>9600</c:v>
                </c:pt>
                <c:pt idx="2">
                  <c:v>19200</c:v>
                </c:pt>
                <c:pt idx="3">
                  <c:v>28800</c:v>
                </c:pt>
                <c:pt idx="4">
                  <c:v>38400</c:v>
                </c:pt>
                <c:pt idx="5">
                  <c:v>48000</c:v>
                </c:pt>
                <c:pt idx="6">
                  <c:v>57600</c:v>
                </c:pt>
                <c:pt idx="7">
                  <c:v>67200</c:v>
                </c:pt>
                <c:pt idx="8">
                  <c:v>76800</c:v>
                </c:pt>
                <c:pt idx="9">
                  <c:v>86400</c:v>
                </c:pt>
                <c:pt idx="10">
                  <c:v>96000</c:v>
                </c:pt>
                <c:pt idx="11">
                  <c:v>105600</c:v>
                </c:pt>
                <c:pt idx="12">
                  <c:v>115200</c:v>
                </c:pt>
                <c:pt idx="13">
                  <c:v>124800</c:v>
                </c:pt>
                <c:pt idx="14">
                  <c:v>134400</c:v>
                </c:pt>
                <c:pt idx="15">
                  <c:v>144000</c:v>
                </c:pt>
                <c:pt idx="16">
                  <c:v>153600</c:v>
                </c:pt>
                <c:pt idx="17">
                  <c:v>163200</c:v>
                </c:pt>
              </c:numCache>
            </c:numRef>
          </c:val>
        </c:ser>
        <c:ser>
          <c:idx val="2"/>
          <c:order val="2"/>
          <c:tx>
            <c:strRef>
              <c:f>'Finanzielle Unabhängigkeit'!$P$38</c:f>
              <c:strCache>
                <c:ptCount val="1"/>
                <c:pt idx="0">
                  <c:v> Zins und Zinseszins</c:v>
                </c:pt>
              </c:strCache>
            </c:strRef>
          </c:tx>
          <c:cat>
            <c:strRef>
              <c:f>'Finanzielle Unabhängigkeit'!$L$39:$L$108</c:f>
              <c:strCache>
                <c:ptCount val="70"/>
                <c:pt idx="0">
                  <c:v>26 Jahre</c:v>
                </c:pt>
                <c:pt idx="1">
                  <c:v>27 Jahre</c:v>
                </c:pt>
                <c:pt idx="2">
                  <c:v>28 Jahre</c:v>
                </c:pt>
                <c:pt idx="3">
                  <c:v>29 Jahre</c:v>
                </c:pt>
                <c:pt idx="4">
                  <c:v>30 Jahre</c:v>
                </c:pt>
                <c:pt idx="5">
                  <c:v>31 Jahre</c:v>
                </c:pt>
                <c:pt idx="6">
                  <c:v>32 Jahre</c:v>
                </c:pt>
                <c:pt idx="7">
                  <c:v>33 Jahre</c:v>
                </c:pt>
                <c:pt idx="8">
                  <c:v>34 Jahre</c:v>
                </c:pt>
                <c:pt idx="9">
                  <c:v>35 Jahre</c:v>
                </c:pt>
                <c:pt idx="10">
                  <c:v>36 Jahre</c:v>
                </c:pt>
                <c:pt idx="11">
                  <c:v>37 Jahre</c:v>
                </c:pt>
                <c:pt idx="12">
                  <c:v>38 Jahre</c:v>
                </c:pt>
                <c:pt idx="13">
                  <c:v>39 Jahre</c:v>
                </c:pt>
                <c:pt idx="14">
                  <c:v>40 Jahre</c:v>
                </c:pt>
                <c:pt idx="15">
                  <c:v>41 Jahre</c:v>
                </c:pt>
                <c:pt idx="16">
                  <c:v>42 Jahre</c:v>
                </c:pt>
                <c:pt idx="17">
                  <c:v>43 Jahre</c:v>
                </c:pt>
                <c:pt idx="18">
                  <c:v>44 Jahre</c:v>
                </c:pt>
                <c:pt idx="19">
                  <c:v>45 Jahre</c:v>
                </c:pt>
                <c:pt idx="20">
                  <c:v>46 Jahre</c:v>
                </c:pt>
                <c:pt idx="21">
                  <c:v>47 Jahre</c:v>
                </c:pt>
                <c:pt idx="22">
                  <c:v>48 Jahre</c:v>
                </c:pt>
                <c:pt idx="23">
                  <c:v>49 Jahre</c:v>
                </c:pt>
                <c:pt idx="24">
                  <c:v>50 Jahre</c:v>
                </c:pt>
                <c:pt idx="25">
                  <c:v>51 Jahre</c:v>
                </c:pt>
                <c:pt idx="26">
                  <c:v>52 Jahre</c:v>
                </c:pt>
                <c:pt idx="27">
                  <c:v>53 Jahre</c:v>
                </c:pt>
                <c:pt idx="28">
                  <c:v>54 Jahre</c:v>
                </c:pt>
                <c:pt idx="29">
                  <c:v>55 Jahre</c:v>
                </c:pt>
                <c:pt idx="30">
                  <c:v>56 Jahre</c:v>
                </c:pt>
                <c:pt idx="31">
                  <c:v>57 Jahre</c:v>
                </c:pt>
                <c:pt idx="32">
                  <c:v>58 Jahre</c:v>
                </c:pt>
                <c:pt idx="33">
                  <c:v>59 Jahre</c:v>
                </c:pt>
                <c:pt idx="34">
                  <c:v>60 Jahre</c:v>
                </c:pt>
                <c:pt idx="35">
                  <c:v>61 Jahre</c:v>
                </c:pt>
                <c:pt idx="36">
                  <c:v>62 Jahre</c:v>
                </c:pt>
                <c:pt idx="37">
                  <c:v>63 Jahre</c:v>
                </c:pt>
                <c:pt idx="38">
                  <c:v>64 Jahre</c:v>
                </c:pt>
                <c:pt idx="39">
                  <c:v>65 Jahre</c:v>
                </c:pt>
                <c:pt idx="40">
                  <c:v>66 Jahre</c:v>
                </c:pt>
                <c:pt idx="41">
                  <c:v>67 Jahre</c:v>
                </c:pt>
                <c:pt idx="42">
                  <c:v>68 Jahre</c:v>
                </c:pt>
                <c:pt idx="43">
                  <c:v>69 Jahre</c:v>
                </c:pt>
                <c:pt idx="44">
                  <c:v>70 Jahre</c:v>
                </c:pt>
                <c:pt idx="45">
                  <c:v>71 Jahre</c:v>
                </c:pt>
                <c:pt idx="46">
                  <c:v>72 Jahre</c:v>
                </c:pt>
                <c:pt idx="47">
                  <c:v>73 Jahre</c:v>
                </c:pt>
                <c:pt idx="48">
                  <c:v>74 Jahre</c:v>
                </c:pt>
                <c:pt idx="49">
                  <c:v>75 Jahre</c:v>
                </c:pt>
                <c:pt idx="50">
                  <c:v>76 Jahre</c:v>
                </c:pt>
                <c:pt idx="51">
                  <c:v>77 Jahre</c:v>
                </c:pt>
                <c:pt idx="52">
                  <c:v>78 Jahre</c:v>
                </c:pt>
                <c:pt idx="53">
                  <c:v>79 Jahre</c:v>
                </c:pt>
                <c:pt idx="54">
                  <c:v>80 Jahre</c:v>
                </c:pt>
                <c:pt idx="55">
                  <c:v>81 Jahre</c:v>
                </c:pt>
                <c:pt idx="56">
                  <c:v>82 Jahre</c:v>
                </c:pt>
                <c:pt idx="57">
                  <c:v>83 Jahre</c:v>
                </c:pt>
                <c:pt idx="58">
                  <c:v>84 Jahre</c:v>
                </c:pt>
                <c:pt idx="59">
                  <c:v>85 Jahre</c:v>
                </c:pt>
                <c:pt idx="60">
                  <c:v>86 Jahre</c:v>
                </c:pt>
                <c:pt idx="61">
                  <c:v>87 Jahre</c:v>
                </c:pt>
                <c:pt idx="62">
                  <c:v>88 Jahre</c:v>
                </c:pt>
                <c:pt idx="63">
                  <c:v>89 Jahre</c:v>
                </c:pt>
                <c:pt idx="64">
                  <c:v>90 Jahre</c:v>
                </c:pt>
                <c:pt idx="65">
                  <c:v>91 Jahre</c:v>
                </c:pt>
                <c:pt idx="66">
                  <c:v>92 Jahre</c:v>
                </c:pt>
                <c:pt idx="67">
                  <c:v>93 Jahre</c:v>
                </c:pt>
                <c:pt idx="68">
                  <c:v>94 Jahre</c:v>
                </c:pt>
                <c:pt idx="69">
                  <c:v>95 Jahre</c:v>
                </c:pt>
              </c:strCache>
            </c:strRef>
          </c:cat>
          <c:val>
            <c:numRef>
              <c:f>[0]!Wertzuwachs</c:f>
              <c:numCache>
                <c:formatCode>0.00</c:formatCode>
                <c:ptCount val="18"/>
                <c:pt idx="0">
                  <c:v>0</c:v>
                </c:pt>
                <c:pt idx="1">
                  <c:v>2500</c:v>
                </c:pt>
                <c:pt idx="2">
                  <c:v>5604.9999999999854</c:v>
                </c:pt>
                <c:pt idx="3">
                  <c:v>9345.25</c:v>
                </c:pt>
                <c:pt idx="4">
                  <c:v>13752.512499999968</c:v>
                </c:pt>
                <c:pt idx="5">
                  <c:v>18860.138124999983</c:v>
                </c:pt>
                <c:pt idx="6">
                  <c:v>24703.145031249936</c:v>
                </c:pt>
                <c:pt idx="7">
                  <c:v>31318.302282812481</c:v>
                </c:pt>
                <c:pt idx="8">
                  <c:v>38744.217396953085</c:v>
                </c:pt>
                <c:pt idx="9">
                  <c:v>47021.428266800707</c:v>
                </c:pt>
                <c:pt idx="10">
                  <c:v>56192.499680140754</c:v>
                </c:pt>
                <c:pt idx="11">
                  <c:v>66302.124664147821</c:v>
                </c:pt>
                <c:pt idx="12">
                  <c:v>77397.230897355126</c:v>
                </c:pt>
                <c:pt idx="13">
                  <c:v>89527.092442222987</c:v>
                </c:pt>
                <c:pt idx="14">
                  <c:v>102743.447064334</c:v>
                </c:pt>
                <c:pt idx="15">
                  <c:v>117100.61941755086</c:v>
                </c:pt>
                <c:pt idx="16">
                  <c:v>132655.6503884283</c:v>
                </c:pt>
                <c:pt idx="17">
                  <c:v>149468.43290784978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37664"/>
        <c:axId val="52336128"/>
      </c:areaChart>
      <c:valAx>
        <c:axId val="52336128"/>
        <c:scaling>
          <c:orientation val="minMax"/>
        </c:scaling>
        <c:delete val="0"/>
        <c:axPos val="l"/>
        <c:numFmt formatCode="&quot;€&quot;\ #,##0" sourceLinked="0"/>
        <c:majorTickMark val="none"/>
        <c:minorTickMark val="none"/>
        <c:tickLblPos val="high"/>
        <c:crossAx val="52337664"/>
        <c:crosses val="autoZero"/>
        <c:crossBetween val="midCat"/>
      </c:valAx>
      <c:catAx>
        <c:axId val="5233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52336128"/>
        <c:crosses val="autoZero"/>
        <c:auto val="1"/>
        <c:lblAlgn val="ctr"/>
        <c:lblOffset val="100"/>
        <c:noMultiLvlLbl val="1"/>
      </c:catAx>
      <c:spPr>
        <a:ln>
          <a:noFill/>
        </a:ln>
      </c:spPr>
    </c:plotArea>
    <c:legend>
      <c:legendPos val="t"/>
      <c:layout>
        <c:manualLayout>
          <c:xMode val="edge"/>
          <c:yMode val="edge"/>
          <c:x val="2.6944237089230685E-2"/>
          <c:y val="1.4336917562724014E-2"/>
          <c:w val="0.86201985093565803"/>
          <c:h val="0.14010371387477052"/>
        </c:manualLayout>
      </c:layout>
      <c:overlay val="0"/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32</xdr:row>
      <xdr:rowOff>9071</xdr:rowOff>
    </xdr:from>
    <xdr:to>
      <xdr:col>2</xdr:col>
      <xdr:colOff>19050</xdr:colOff>
      <xdr:row>68</xdr:row>
      <xdr:rowOff>174625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1847391</xdr:colOff>
      <xdr:row>1</xdr:row>
      <xdr:rowOff>83342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7391" cy="1678780"/>
        </a:xfrm>
        <a:prstGeom prst="rect">
          <a:avLst/>
        </a:prstGeom>
      </xdr:spPr>
    </xdr:pic>
    <xdr:clientData/>
  </xdr:twoCellAnchor>
  <xdr:twoCellAnchor>
    <xdr:from>
      <xdr:col>1</xdr:col>
      <xdr:colOff>3369468</xdr:colOff>
      <xdr:row>4</xdr:row>
      <xdr:rowOff>297656</xdr:rowOff>
    </xdr:from>
    <xdr:to>
      <xdr:col>1</xdr:col>
      <xdr:colOff>4464843</xdr:colOff>
      <xdr:row>5</xdr:row>
      <xdr:rowOff>95250</xdr:rowOff>
    </xdr:to>
    <xdr:sp macro="" textlink="">
      <xdr:nvSpPr>
        <xdr:cNvPr id="3" name="Textfeld 2"/>
        <xdr:cNvSpPr txBox="1"/>
      </xdr:nvSpPr>
      <xdr:spPr>
        <a:xfrm>
          <a:off x="10084593" y="2762250"/>
          <a:ext cx="1095375" cy="2976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/>
            <a:t>Eingabefeld</a:t>
          </a:r>
        </a:p>
      </xdr:txBody>
    </xdr:sp>
    <xdr:clientData/>
  </xdr:twoCellAnchor>
  <xdr:twoCellAnchor>
    <xdr:from>
      <xdr:col>1</xdr:col>
      <xdr:colOff>297656</xdr:colOff>
      <xdr:row>13</xdr:row>
      <xdr:rowOff>107157</xdr:rowOff>
    </xdr:from>
    <xdr:to>
      <xdr:col>1</xdr:col>
      <xdr:colOff>1393031</xdr:colOff>
      <xdr:row>13</xdr:row>
      <xdr:rowOff>404813</xdr:rowOff>
    </xdr:to>
    <xdr:sp macro="" textlink="">
      <xdr:nvSpPr>
        <xdr:cNvPr id="5" name="Textfeld 4"/>
        <xdr:cNvSpPr txBox="1"/>
      </xdr:nvSpPr>
      <xdr:spPr>
        <a:xfrm>
          <a:off x="7012781" y="5845970"/>
          <a:ext cx="1095375" cy="2976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/>
            <a:t>Eingabefeld</a:t>
          </a:r>
        </a:p>
      </xdr:txBody>
    </xdr:sp>
    <xdr:clientData/>
  </xdr:twoCellAnchor>
  <xdr:twoCellAnchor>
    <xdr:from>
      <xdr:col>1</xdr:col>
      <xdr:colOff>309562</xdr:colOff>
      <xdr:row>14</xdr:row>
      <xdr:rowOff>95250</xdr:rowOff>
    </xdr:from>
    <xdr:to>
      <xdr:col>1</xdr:col>
      <xdr:colOff>1404937</xdr:colOff>
      <xdr:row>14</xdr:row>
      <xdr:rowOff>392906</xdr:rowOff>
    </xdr:to>
    <xdr:sp macro="" textlink="">
      <xdr:nvSpPr>
        <xdr:cNvPr id="6" name="Textfeld 5"/>
        <xdr:cNvSpPr txBox="1"/>
      </xdr:nvSpPr>
      <xdr:spPr>
        <a:xfrm>
          <a:off x="7024687" y="6334125"/>
          <a:ext cx="1095375" cy="2976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/>
            <a:t>Eingabefeld</a:t>
          </a:r>
        </a:p>
      </xdr:txBody>
    </xdr:sp>
    <xdr:clientData/>
  </xdr:twoCellAnchor>
  <xdr:twoCellAnchor>
    <xdr:from>
      <xdr:col>1</xdr:col>
      <xdr:colOff>309562</xdr:colOff>
      <xdr:row>15</xdr:row>
      <xdr:rowOff>107156</xdr:rowOff>
    </xdr:from>
    <xdr:to>
      <xdr:col>1</xdr:col>
      <xdr:colOff>1404937</xdr:colOff>
      <xdr:row>15</xdr:row>
      <xdr:rowOff>404812</xdr:rowOff>
    </xdr:to>
    <xdr:sp macro="" textlink="">
      <xdr:nvSpPr>
        <xdr:cNvPr id="7" name="Textfeld 6"/>
        <xdr:cNvSpPr txBox="1"/>
      </xdr:nvSpPr>
      <xdr:spPr>
        <a:xfrm>
          <a:off x="7024687" y="6846094"/>
          <a:ext cx="1095375" cy="2976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/>
            <a:t>Eingabefeld</a:t>
          </a:r>
        </a:p>
      </xdr:txBody>
    </xdr:sp>
    <xdr:clientData/>
  </xdr:twoCellAnchor>
  <xdr:twoCellAnchor>
    <xdr:from>
      <xdr:col>1</xdr:col>
      <xdr:colOff>309562</xdr:colOff>
      <xdr:row>16</xdr:row>
      <xdr:rowOff>107157</xdr:rowOff>
    </xdr:from>
    <xdr:to>
      <xdr:col>1</xdr:col>
      <xdr:colOff>1404937</xdr:colOff>
      <xdr:row>16</xdr:row>
      <xdr:rowOff>404813</xdr:rowOff>
    </xdr:to>
    <xdr:sp macro="" textlink="">
      <xdr:nvSpPr>
        <xdr:cNvPr id="8" name="Textfeld 7"/>
        <xdr:cNvSpPr txBox="1"/>
      </xdr:nvSpPr>
      <xdr:spPr>
        <a:xfrm>
          <a:off x="7024687" y="7346157"/>
          <a:ext cx="1095375" cy="2976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/>
            <a:t>Eingabefeld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ielle-unabh&#228;ngigkeit.info/agb/" TargetMode="External"/><Relationship Id="rId2" Type="http://schemas.openxmlformats.org/officeDocument/2006/relationships/hyperlink" Target="http://www.finanzielle-unabh&#228;ngigkeit.info/haftungsausschluss/" TargetMode="External"/><Relationship Id="rId1" Type="http://schemas.openxmlformats.org/officeDocument/2006/relationships/hyperlink" Target="http://www.finanzielle-unabh&#228;ngigkeit.info/kontak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inanzielle-unabh&#228;ngigkeit.info/impress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showGridLines="0" tabSelected="1" zoomScale="80" zoomScaleNormal="80" workbookViewId="0">
      <pane ySplit="1" topLeftCell="A2" activePane="bottomLeft" state="frozen"/>
      <selection pane="bottomLeft" activeCell="G20" sqref="G20"/>
    </sheetView>
  </sheetViews>
  <sheetFormatPr baseColWidth="10" defaultColWidth="17.28515625" defaultRowHeight="15"/>
  <cols>
    <col min="1" max="1" width="100.7109375" style="1" customWidth="1"/>
    <col min="2" max="2" width="70.5703125" style="1" customWidth="1"/>
    <col min="3" max="3" width="16.85546875" style="1" bestFit="1" customWidth="1"/>
    <col min="4" max="4" width="23.85546875" style="1" bestFit="1" customWidth="1"/>
    <col min="5" max="5" width="17.28515625" style="1"/>
    <col min="6" max="6" width="20.5703125" style="1" bestFit="1" customWidth="1"/>
    <col min="7" max="7" width="17.28515625" style="1"/>
    <col min="8" max="8" width="21" style="1" bestFit="1" customWidth="1"/>
    <col min="9" max="12" width="17.28515625" style="1"/>
    <col min="13" max="13" width="9.7109375" style="1" customWidth="1"/>
    <col min="14" max="14" width="37" style="1" bestFit="1" customWidth="1"/>
    <col min="15" max="16384" width="17.28515625" style="1"/>
  </cols>
  <sheetData>
    <row r="1" spans="1:4" ht="126" customHeight="1">
      <c r="A1" s="15"/>
      <c r="B1" s="16" t="s">
        <v>18</v>
      </c>
      <c r="C1" s="4"/>
      <c r="D1" s="4"/>
    </row>
    <row r="2" spans="1:4" ht="13.5" customHeight="1">
      <c r="A2" s="5"/>
      <c r="B2" s="6"/>
      <c r="C2" s="4"/>
      <c r="D2" s="4"/>
    </row>
    <row r="3" spans="1:4" ht="39.950000000000003" customHeight="1">
      <c r="A3" s="56" t="s">
        <v>25</v>
      </c>
      <c r="B3" s="57"/>
      <c r="C3" s="3"/>
      <c r="D3" s="3"/>
    </row>
    <row r="4" spans="1:4" ht="15.75" customHeight="1">
      <c r="A4" s="7"/>
      <c r="B4" s="8"/>
      <c r="C4" s="3"/>
      <c r="D4" s="3"/>
    </row>
    <row r="5" spans="1:4" ht="39.950000000000003" customHeight="1">
      <c r="A5" s="17" t="s">
        <v>24</v>
      </c>
      <c r="B5" s="51">
        <v>1500</v>
      </c>
      <c r="C5" s="2"/>
      <c r="D5" s="2"/>
    </row>
    <row r="6" spans="1:4" ht="39.950000000000003" customHeight="1">
      <c r="A6" s="18" t="s">
        <v>15</v>
      </c>
      <c r="B6" s="52">
        <v>240</v>
      </c>
    </row>
    <row r="7" spans="1:4" ht="39.950000000000003" customHeight="1" thickBot="1">
      <c r="A7" s="19" t="s">
        <v>16</v>
      </c>
      <c r="B7" s="28">
        <f>B5*B6</f>
        <v>360000</v>
      </c>
    </row>
    <row r="8" spans="1:4" ht="15.75" thickTop="1">
      <c r="A8" s="9"/>
      <c r="B8" s="10"/>
    </row>
    <row r="9" spans="1:4">
      <c r="A9" s="9"/>
      <c r="B9" s="10"/>
    </row>
    <row r="10" spans="1:4">
      <c r="A10" s="9"/>
      <c r="B10" s="10"/>
    </row>
    <row r="11" spans="1:4" ht="39.950000000000003" customHeight="1">
      <c r="A11" s="56" t="s">
        <v>7</v>
      </c>
      <c r="B11" s="57"/>
    </row>
    <row r="12" spans="1:4">
      <c r="A12" s="9"/>
      <c r="B12" s="10"/>
    </row>
    <row r="13" spans="1:4" ht="39.950000000000003" customHeight="1">
      <c r="A13" s="64" t="s">
        <v>5</v>
      </c>
      <c r="B13" s="65"/>
    </row>
    <row r="14" spans="1:4" s="13" customFormat="1" ht="39.950000000000003" customHeight="1">
      <c r="A14" s="20" t="s">
        <v>17</v>
      </c>
      <c r="B14" s="53">
        <v>50000</v>
      </c>
    </row>
    <row r="15" spans="1:4" s="13" customFormat="1" ht="39.950000000000003" customHeight="1">
      <c r="A15" s="20" t="s">
        <v>4</v>
      </c>
      <c r="B15" s="53">
        <v>800</v>
      </c>
    </row>
    <row r="16" spans="1:4" s="13" customFormat="1" ht="39.950000000000003" customHeight="1">
      <c r="A16" s="20" t="s">
        <v>14</v>
      </c>
      <c r="B16" s="54">
        <v>32524</v>
      </c>
    </row>
    <row r="17" spans="1:2" s="13" customFormat="1" ht="39.950000000000003" customHeight="1">
      <c r="A17" s="20" t="s">
        <v>0</v>
      </c>
      <c r="B17" s="55">
        <v>17</v>
      </c>
    </row>
    <row r="18" spans="1:2" s="13" customFormat="1" ht="39.950000000000003" customHeight="1">
      <c r="A18" s="20" t="s">
        <v>3</v>
      </c>
      <c r="B18" s="29">
        <f>IF(B6=240,5%,4%)</f>
        <v>0.05</v>
      </c>
    </row>
    <row r="19" spans="1:2" s="13" customFormat="1" ht="39.950000000000003" customHeight="1">
      <c r="A19" s="21">
        <f ca="1">DATE(YEAR(TODAY())+B17,MONTH(TODAY()),DAY(TODAY()))</f>
        <v>48389</v>
      </c>
      <c r="B19" s="30" t="str">
        <f ca="1" xml:space="preserve"> "Alter = " &amp; DATEDIF(B16,A19,"y") &amp; " Jahre"</f>
        <v>Alter = 43 Jahre</v>
      </c>
    </row>
    <row r="20" spans="1:2" s="13" customFormat="1" ht="39.950000000000003" customHeight="1" thickBot="1">
      <c r="A20" s="25" t="str">
        <f>"Einzahlungen nach " &amp; B17 &amp;" Jahren gesamt"</f>
        <v>Einzahlungen nach 17 Jahren gesamt</v>
      </c>
      <c r="B20" s="27">
        <f>B14+(B15*B17)</f>
        <v>63600</v>
      </c>
    </row>
    <row r="21" spans="1:2" ht="15.75" thickTop="1">
      <c r="A21" s="11"/>
      <c r="B21" s="12"/>
    </row>
    <row r="22" spans="1:2" s="14" customFormat="1" ht="39.950000000000003" customHeight="1">
      <c r="A22" s="64" t="s">
        <v>2</v>
      </c>
      <c r="B22" s="65"/>
    </row>
    <row r="23" spans="1:2" s="13" customFormat="1" ht="39.950000000000003" customHeight="1">
      <c r="A23" s="22" t="str">
        <f>A14</f>
        <v>Derzeit frei verfügbares Nettovermögen zum investieren in Vermögenswerte</v>
      </c>
      <c r="B23" s="31">
        <f>B14</f>
        <v>50000</v>
      </c>
    </row>
    <row r="24" spans="1:2" s="13" customFormat="1" ht="39.950000000000003" customHeight="1">
      <c r="A24" s="20" t="s">
        <v>1</v>
      </c>
      <c r="B24" s="31">
        <f>B15*12</f>
        <v>9600</v>
      </c>
    </row>
    <row r="25" spans="1:2" s="13" customFormat="1" ht="39.950000000000003" customHeight="1">
      <c r="A25" s="22" t="str">
        <f>A17</f>
        <v>Ansparzeit</v>
      </c>
      <c r="B25" s="32">
        <f>B17</f>
        <v>17</v>
      </c>
    </row>
    <row r="26" spans="1:2" s="13" customFormat="1" ht="39.950000000000003" customHeight="1" thickBot="1">
      <c r="A26" s="25" t="str">
        <f>"Endkapital inkl. Zins und Zinseszins nach " &amp; B17 &amp;" Jahren gesamt"</f>
        <v>Endkapital inkl. Zins und Zinseszins nach 17 Jahren gesamt</v>
      </c>
      <c r="B26" s="26">
        <f>B14*((1+B18)^B17)+(B24)*(((1+B18)^B17-1)/((1+B18-1)))</f>
        <v>362668.43290784978</v>
      </c>
    </row>
    <row r="27" spans="1:2" customFormat="1" ht="17.25" customHeight="1" thickTop="1"/>
    <row r="28" spans="1:2" s="13" customFormat="1" ht="108">
      <c r="A28" s="23" t="str">
        <f ca="1">IF(B28&lt;0,"Du musst deine 'Sparrate' oder die 'Ansparzeit' erhöhen um das notwendige Nettovermögen zu erreichen","Gratuliere, wenn du so weiter investierst, bist du mit einem " &amp; B19 &amp; "n finanziell unabhängig")</f>
        <v>Gratuliere, wenn du so weiter investierst, bist du mit einem Alter = 43 Jahren finanziell unabhängig</v>
      </c>
      <c r="B28" s="24">
        <f>B26-B7</f>
        <v>2668.4329078497831</v>
      </c>
    </row>
    <row r="29" spans="1:2" ht="8.25" customHeight="1" thickBot="1"/>
    <row r="30" spans="1:2" ht="21" customHeight="1">
      <c r="A30" s="60" t="s">
        <v>6</v>
      </c>
      <c r="B30" s="61"/>
    </row>
    <row r="31" spans="1:2" ht="21.75" customHeight="1" thickBot="1">
      <c r="A31" s="62"/>
      <c r="B31" s="63"/>
    </row>
    <row r="32" spans="1:2" ht="67.5" customHeight="1">
      <c r="A32" s="59" t="str">
        <f>"Monatlich EUR " &amp; ROUND(B15,0) &amp; " während " &amp; B17 &amp;" Jahren zu " &amp;ROUND((B18*100),1) &amp; " %" &amp; " Zins"</f>
        <v>Monatlich EUR 800 während 17 Jahren zu 5 % Zins</v>
      </c>
      <c r="B32" s="59"/>
    </row>
    <row r="36" spans="6:18"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6:18"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6:18">
      <c r="F38" s="34" t="s">
        <v>8</v>
      </c>
      <c r="G38" s="34" t="s">
        <v>9</v>
      </c>
      <c r="H38" s="34" t="s">
        <v>10</v>
      </c>
      <c r="I38" s="34" t="s">
        <v>11</v>
      </c>
      <c r="J38" s="35"/>
      <c r="K38" s="58" t="s">
        <v>12</v>
      </c>
      <c r="L38" s="58"/>
      <c r="M38" s="34"/>
      <c r="N38" s="36" t="str">
        <f>A14</f>
        <v>Derzeit frei verfügbares Nettovermögen zum investieren in Vermögenswerte</v>
      </c>
      <c r="O38" s="37" t="str">
        <f>A24</f>
        <v>Sparrate / Jahr</v>
      </c>
      <c r="P38" s="34" t="s">
        <v>13</v>
      </c>
      <c r="Q38" s="34"/>
      <c r="R38" s="33"/>
    </row>
    <row r="39" spans="6:18">
      <c r="F39" s="38">
        <f>IF($I39="","",$B$14)</f>
        <v>50000</v>
      </c>
      <c r="G39" s="38">
        <f>IF(I39="","",H39-F39)</f>
        <v>0</v>
      </c>
      <c r="H39" s="39">
        <f>$B$14*((1+$B$18)^$I39)+($B$15*12)*(((1+$B$18)^$I39-1)/((1+$B$18-1)))</f>
        <v>50000</v>
      </c>
      <c r="I39" s="40">
        <v>0</v>
      </c>
      <c r="J39" s="41">
        <f ca="1">DATE(YEAR($K$39),MONTH($K$39),DAY($K$39))</f>
        <v>42179</v>
      </c>
      <c r="K39" s="42">
        <f ca="1">TODAY()</f>
        <v>42179</v>
      </c>
      <c r="L39" s="43" t="str">
        <f ca="1">DATEDIF($B$16,J39,"y") &amp; " Jahre"</f>
        <v>26 Jahre</v>
      </c>
      <c r="M39" s="43"/>
      <c r="N39" s="44">
        <f>IF($I39="","",$B$14)</f>
        <v>50000</v>
      </c>
      <c r="O39" s="45">
        <f>F39-N39</f>
        <v>0</v>
      </c>
      <c r="P39" s="44">
        <f>H39-F39</f>
        <v>0</v>
      </c>
      <c r="Q39" s="46"/>
      <c r="R39" s="33"/>
    </row>
    <row r="40" spans="6:18">
      <c r="F40" s="38">
        <f>IF(I40="","",F39+$B$24)</f>
        <v>59600</v>
      </c>
      <c r="G40" s="38">
        <f t="shared" ref="G40:G103" si="0">IF(I40="","",H40-F40)</f>
        <v>2500</v>
      </c>
      <c r="H40" s="39">
        <f t="shared" ref="H40:H103" si="1">$B$14*((1+$B$18)^$I40)+($B$15*12)*(((1+$B$18)^$I40-1)/((1+$B$18-1)))</f>
        <v>62100</v>
      </c>
      <c r="I40" s="40">
        <v>1</v>
      </c>
      <c r="J40" s="41">
        <f ca="1">DATE(YEAR($J39)+1,MONTH($K$39),DAY($K$39))</f>
        <v>42545</v>
      </c>
      <c r="K40" s="46"/>
      <c r="L40" s="43" t="str">
        <f t="shared" ref="L40:L103" ca="1" si="2" xml:space="preserve"> DATEDIF($B$16,J40,"y") &amp; " Jahre"</f>
        <v>27 Jahre</v>
      </c>
      <c r="M40" s="43"/>
      <c r="N40" s="44">
        <f t="shared" ref="N40:N103" si="3">IF($I40="","",$B$14)</f>
        <v>50000</v>
      </c>
      <c r="O40" s="44">
        <f>F40-N40</f>
        <v>9600</v>
      </c>
      <c r="P40" s="44">
        <f>H40-F40</f>
        <v>2500</v>
      </c>
      <c r="Q40" s="46"/>
      <c r="R40" s="33"/>
    </row>
    <row r="41" spans="6:18">
      <c r="F41" s="38">
        <f t="shared" ref="F41:F104" si="4">IF(I41="","",F40+$B$24)</f>
        <v>69200</v>
      </c>
      <c r="G41" s="38">
        <f t="shared" si="0"/>
        <v>5604.9999999999854</v>
      </c>
      <c r="H41" s="39">
        <f t="shared" si="1"/>
        <v>74804.999999999985</v>
      </c>
      <c r="I41" s="40">
        <v>2</v>
      </c>
      <c r="J41" s="41">
        <f t="shared" ref="J41:J104" ca="1" si="5">DATE(YEAR($J40)+1,MONTH($K$39),DAY($K$39))</f>
        <v>42910</v>
      </c>
      <c r="K41" s="43"/>
      <c r="L41" s="43" t="str">
        <f t="shared" ca="1" si="2"/>
        <v>28 Jahre</v>
      </c>
      <c r="M41" s="43"/>
      <c r="N41" s="44">
        <f t="shared" si="3"/>
        <v>50000</v>
      </c>
      <c r="O41" s="44">
        <f t="shared" ref="O41:O104" si="6">F41-N41</f>
        <v>19200</v>
      </c>
      <c r="P41" s="44">
        <f t="shared" ref="P41:P104" si="7">H41-F41</f>
        <v>5604.9999999999854</v>
      </c>
      <c r="Q41" s="46"/>
      <c r="R41" s="33"/>
    </row>
    <row r="42" spans="6:18">
      <c r="F42" s="38">
        <f t="shared" si="4"/>
        <v>78800</v>
      </c>
      <c r="G42" s="38">
        <f t="shared" si="0"/>
        <v>9345.25</v>
      </c>
      <c r="H42" s="39">
        <f t="shared" si="1"/>
        <v>88145.25</v>
      </c>
      <c r="I42" s="40">
        <v>3</v>
      </c>
      <c r="J42" s="41">
        <f t="shared" ca="1" si="5"/>
        <v>43275</v>
      </c>
      <c r="K42" s="43"/>
      <c r="L42" s="43" t="str">
        <f t="shared" ca="1" si="2"/>
        <v>29 Jahre</v>
      </c>
      <c r="M42" s="43"/>
      <c r="N42" s="44">
        <f t="shared" si="3"/>
        <v>50000</v>
      </c>
      <c r="O42" s="44">
        <f t="shared" si="6"/>
        <v>28800</v>
      </c>
      <c r="P42" s="44">
        <f t="shared" si="7"/>
        <v>9345.25</v>
      </c>
      <c r="Q42" s="46"/>
      <c r="R42" s="33"/>
    </row>
    <row r="43" spans="6:18">
      <c r="F43" s="38">
        <f t="shared" si="4"/>
        <v>88400</v>
      </c>
      <c r="G43" s="38">
        <f t="shared" si="0"/>
        <v>13752.512499999968</v>
      </c>
      <c r="H43" s="39">
        <f t="shared" si="1"/>
        <v>102152.51249999997</v>
      </c>
      <c r="I43" s="40">
        <v>4</v>
      </c>
      <c r="J43" s="41">
        <f t="shared" ca="1" si="5"/>
        <v>43640</v>
      </c>
      <c r="K43" s="43"/>
      <c r="L43" s="43" t="str">
        <f t="shared" ca="1" si="2"/>
        <v>30 Jahre</v>
      </c>
      <c r="M43" s="43"/>
      <c r="N43" s="44">
        <f t="shared" si="3"/>
        <v>50000</v>
      </c>
      <c r="O43" s="44">
        <f t="shared" si="6"/>
        <v>38400</v>
      </c>
      <c r="P43" s="44">
        <f t="shared" si="7"/>
        <v>13752.512499999968</v>
      </c>
      <c r="Q43" s="46"/>
      <c r="R43" s="33"/>
    </row>
    <row r="44" spans="6:18">
      <c r="F44" s="38">
        <f t="shared" si="4"/>
        <v>98000</v>
      </c>
      <c r="G44" s="38">
        <f t="shared" si="0"/>
        <v>18860.138124999983</v>
      </c>
      <c r="H44" s="39">
        <f t="shared" si="1"/>
        <v>116860.13812499998</v>
      </c>
      <c r="I44" s="40">
        <v>5</v>
      </c>
      <c r="J44" s="41">
        <f t="shared" ca="1" si="5"/>
        <v>44006</v>
      </c>
      <c r="K44" s="43"/>
      <c r="L44" s="43" t="str">
        <f t="shared" ca="1" si="2"/>
        <v>31 Jahre</v>
      </c>
      <c r="M44" s="43"/>
      <c r="N44" s="44">
        <f t="shared" si="3"/>
        <v>50000</v>
      </c>
      <c r="O44" s="44">
        <f t="shared" si="6"/>
        <v>48000</v>
      </c>
      <c r="P44" s="44">
        <f t="shared" si="7"/>
        <v>18860.138124999983</v>
      </c>
      <c r="Q44" s="46"/>
      <c r="R44" s="33"/>
    </row>
    <row r="45" spans="6:18">
      <c r="F45" s="38">
        <f t="shared" si="4"/>
        <v>107600</v>
      </c>
      <c r="G45" s="38">
        <f t="shared" si="0"/>
        <v>24703.145031249936</v>
      </c>
      <c r="H45" s="39">
        <f t="shared" si="1"/>
        <v>132303.14503124994</v>
      </c>
      <c r="I45" s="40">
        <v>6</v>
      </c>
      <c r="J45" s="41">
        <f t="shared" ca="1" si="5"/>
        <v>44371</v>
      </c>
      <c r="K45" s="47"/>
      <c r="L45" s="43" t="str">
        <f t="shared" ca="1" si="2"/>
        <v>32 Jahre</v>
      </c>
      <c r="M45" s="47"/>
      <c r="N45" s="44">
        <f t="shared" si="3"/>
        <v>50000</v>
      </c>
      <c r="O45" s="44">
        <f t="shared" si="6"/>
        <v>57600</v>
      </c>
      <c r="P45" s="44">
        <f t="shared" si="7"/>
        <v>24703.145031249936</v>
      </c>
      <c r="Q45" s="46"/>
      <c r="R45" s="33"/>
    </row>
    <row r="46" spans="6:18">
      <c r="F46" s="38">
        <f t="shared" si="4"/>
        <v>117200</v>
      </c>
      <c r="G46" s="38">
        <f t="shared" si="0"/>
        <v>31318.302282812481</v>
      </c>
      <c r="H46" s="39">
        <f t="shared" si="1"/>
        <v>148518.30228281248</v>
      </c>
      <c r="I46" s="40">
        <v>7</v>
      </c>
      <c r="J46" s="41">
        <f t="shared" ca="1" si="5"/>
        <v>44736</v>
      </c>
      <c r="K46" s="47"/>
      <c r="L46" s="43" t="str">
        <f t="shared" ca="1" si="2"/>
        <v>33 Jahre</v>
      </c>
      <c r="M46" s="47"/>
      <c r="N46" s="44">
        <f t="shared" si="3"/>
        <v>50000</v>
      </c>
      <c r="O46" s="44">
        <f t="shared" si="6"/>
        <v>67200</v>
      </c>
      <c r="P46" s="44">
        <f t="shared" si="7"/>
        <v>31318.302282812481</v>
      </c>
      <c r="Q46" s="46"/>
      <c r="R46" s="33"/>
    </row>
    <row r="47" spans="6:18">
      <c r="F47" s="38">
        <f t="shared" si="4"/>
        <v>126800</v>
      </c>
      <c r="G47" s="38">
        <f t="shared" si="0"/>
        <v>38744.217396953085</v>
      </c>
      <c r="H47" s="39">
        <f t="shared" si="1"/>
        <v>165544.21739695308</v>
      </c>
      <c r="I47" s="40">
        <v>8</v>
      </c>
      <c r="J47" s="41">
        <f t="shared" ca="1" si="5"/>
        <v>45101</v>
      </c>
      <c r="K47" s="47"/>
      <c r="L47" s="43" t="str">
        <f t="shared" ca="1" si="2"/>
        <v>34 Jahre</v>
      </c>
      <c r="M47" s="47"/>
      <c r="N47" s="44">
        <f t="shared" si="3"/>
        <v>50000</v>
      </c>
      <c r="O47" s="44">
        <f t="shared" si="6"/>
        <v>76800</v>
      </c>
      <c r="P47" s="44">
        <f t="shared" si="7"/>
        <v>38744.217396953085</v>
      </c>
      <c r="Q47" s="46"/>
      <c r="R47" s="33"/>
    </row>
    <row r="48" spans="6:18">
      <c r="F48" s="38">
        <f t="shared" si="4"/>
        <v>136400</v>
      </c>
      <c r="G48" s="38">
        <f t="shared" si="0"/>
        <v>47021.428266800707</v>
      </c>
      <c r="H48" s="39">
        <f t="shared" si="1"/>
        <v>183421.42826680071</v>
      </c>
      <c r="I48" s="40">
        <v>9</v>
      </c>
      <c r="J48" s="41">
        <f t="shared" ca="1" si="5"/>
        <v>45467</v>
      </c>
      <c r="K48" s="47"/>
      <c r="L48" s="43" t="str">
        <f t="shared" ca="1" si="2"/>
        <v>35 Jahre</v>
      </c>
      <c r="M48" s="47"/>
      <c r="N48" s="44">
        <f t="shared" si="3"/>
        <v>50000</v>
      </c>
      <c r="O48" s="44">
        <f t="shared" si="6"/>
        <v>86400</v>
      </c>
      <c r="P48" s="44">
        <f t="shared" si="7"/>
        <v>47021.428266800707</v>
      </c>
      <c r="Q48" s="46"/>
      <c r="R48" s="33"/>
    </row>
    <row r="49" spans="6:18">
      <c r="F49" s="38">
        <f t="shared" si="4"/>
        <v>146000</v>
      </c>
      <c r="G49" s="38">
        <f t="shared" si="0"/>
        <v>56192.499680140754</v>
      </c>
      <c r="H49" s="39">
        <f t="shared" si="1"/>
        <v>202192.49968014075</v>
      </c>
      <c r="I49" s="40">
        <v>10</v>
      </c>
      <c r="J49" s="41">
        <f t="shared" ca="1" si="5"/>
        <v>45832</v>
      </c>
      <c r="K49" s="47"/>
      <c r="L49" s="43" t="str">
        <f t="shared" ca="1" si="2"/>
        <v>36 Jahre</v>
      </c>
      <c r="M49" s="47"/>
      <c r="N49" s="44">
        <f t="shared" si="3"/>
        <v>50000</v>
      </c>
      <c r="O49" s="44">
        <f t="shared" si="6"/>
        <v>96000</v>
      </c>
      <c r="P49" s="44">
        <f t="shared" si="7"/>
        <v>56192.499680140754</v>
      </c>
      <c r="Q49" s="46"/>
      <c r="R49" s="33"/>
    </row>
    <row r="50" spans="6:18">
      <c r="F50" s="38">
        <f t="shared" si="4"/>
        <v>155600</v>
      </c>
      <c r="G50" s="38">
        <f t="shared" si="0"/>
        <v>66302.124664147821</v>
      </c>
      <c r="H50" s="39">
        <f t="shared" si="1"/>
        <v>221902.12466414782</v>
      </c>
      <c r="I50" s="40">
        <v>11</v>
      </c>
      <c r="J50" s="41">
        <f t="shared" ca="1" si="5"/>
        <v>46197</v>
      </c>
      <c r="K50" s="47"/>
      <c r="L50" s="43" t="str">
        <f t="shared" ca="1" si="2"/>
        <v>37 Jahre</v>
      </c>
      <c r="M50" s="47"/>
      <c r="N50" s="44">
        <f t="shared" si="3"/>
        <v>50000</v>
      </c>
      <c r="O50" s="44">
        <f t="shared" si="6"/>
        <v>105600</v>
      </c>
      <c r="P50" s="44">
        <f t="shared" si="7"/>
        <v>66302.124664147821</v>
      </c>
      <c r="Q50" s="46"/>
      <c r="R50" s="33"/>
    </row>
    <row r="51" spans="6:18">
      <c r="F51" s="38">
        <f t="shared" si="4"/>
        <v>165200</v>
      </c>
      <c r="G51" s="38">
        <f t="shared" si="0"/>
        <v>77397.230897355126</v>
      </c>
      <c r="H51" s="39">
        <f t="shared" si="1"/>
        <v>242597.23089735513</v>
      </c>
      <c r="I51" s="40">
        <v>12</v>
      </c>
      <c r="J51" s="41">
        <f t="shared" ca="1" si="5"/>
        <v>46562</v>
      </c>
      <c r="K51" s="47"/>
      <c r="L51" s="43" t="str">
        <f t="shared" ca="1" si="2"/>
        <v>38 Jahre</v>
      </c>
      <c r="M51" s="47"/>
      <c r="N51" s="44">
        <f t="shared" si="3"/>
        <v>50000</v>
      </c>
      <c r="O51" s="44">
        <f t="shared" si="6"/>
        <v>115200</v>
      </c>
      <c r="P51" s="44">
        <f t="shared" si="7"/>
        <v>77397.230897355126</v>
      </c>
      <c r="Q51" s="46"/>
      <c r="R51" s="33"/>
    </row>
    <row r="52" spans="6:18">
      <c r="F52" s="38">
        <f t="shared" si="4"/>
        <v>174800</v>
      </c>
      <c r="G52" s="38">
        <f t="shared" si="0"/>
        <v>89527.092442222987</v>
      </c>
      <c r="H52" s="39">
        <f t="shared" si="1"/>
        <v>264327.09244222299</v>
      </c>
      <c r="I52" s="40">
        <v>13</v>
      </c>
      <c r="J52" s="41">
        <f t="shared" ca="1" si="5"/>
        <v>46928</v>
      </c>
      <c r="K52" s="47"/>
      <c r="L52" s="43" t="str">
        <f t="shared" ca="1" si="2"/>
        <v>39 Jahre</v>
      </c>
      <c r="M52" s="47"/>
      <c r="N52" s="44">
        <f t="shared" si="3"/>
        <v>50000</v>
      </c>
      <c r="O52" s="44">
        <f t="shared" si="6"/>
        <v>124800</v>
      </c>
      <c r="P52" s="44">
        <f t="shared" si="7"/>
        <v>89527.092442222987</v>
      </c>
      <c r="Q52" s="46"/>
      <c r="R52" s="33"/>
    </row>
    <row r="53" spans="6:18">
      <c r="F53" s="38">
        <f t="shared" si="4"/>
        <v>184400</v>
      </c>
      <c r="G53" s="38">
        <f t="shared" si="0"/>
        <v>102743.447064334</v>
      </c>
      <c r="H53" s="39">
        <f t="shared" si="1"/>
        <v>287143.447064334</v>
      </c>
      <c r="I53" s="40">
        <v>14</v>
      </c>
      <c r="J53" s="41">
        <f t="shared" ca="1" si="5"/>
        <v>47293</v>
      </c>
      <c r="K53" s="47"/>
      <c r="L53" s="43" t="str">
        <f t="shared" ca="1" si="2"/>
        <v>40 Jahre</v>
      </c>
      <c r="M53" s="47"/>
      <c r="N53" s="44">
        <f t="shared" si="3"/>
        <v>50000</v>
      </c>
      <c r="O53" s="44">
        <f t="shared" si="6"/>
        <v>134400</v>
      </c>
      <c r="P53" s="44">
        <f t="shared" si="7"/>
        <v>102743.447064334</v>
      </c>
      <c r="Q53" s="46"/>
      <c r="R53" s="33"/>
    </row>
    <row r="54" spans="6:18">
      <c r="F54" s="38">
        <f t="shared" si="4"/>
        <v>194000</v>
      </c>
      <c r="G54" s="38">
        <f t="shared" si="0"/>
        <v>117100.61941755086</v>
      </c>
      <c r="H54" s="39">
        <f t="shared" si="1"/>
        <v>311100.61941755086</v>
      </c>
      <c r="I54" s="40">
        <v>15</v>
      </c>
      <c r="J54" s="41">
        <f t="shared" ca="1" si="5"/>
        <v>47658</v>
      </c>
      <c r="K54" s="47"/>
      <c r="L54" s="43" t="str">
        <f t="shared" ca="1" si="2"/>
        <v>41 Jahre</v>
      </c>
      <c r="M54" s="47"/>
      <c r="N54" s="44">
        <f t="shared" si="3"/>
        <v>50000</v>
      </c>
      <c r="O54" s="44">
        <f t="shared" si="6"/>
        <v>144000</v>
      </c>
      <c r="P54" s="44">
        <f t="shared" si="7"/>
        <v>117100.61941755086</v>
      </c>
      <c r="Q54" s="46"/>
      <c r="R54" s="33"/>
    </row>
    <row r="55" spans="6:18">
      <c r="F55" s="38">
        <f t="shared" si="4"/>
        <v>203600</v>
      </c>
      <c r="G55" s="38">
        <f t="shared" si="0"/>
        <v>132655.6503884283</v>
      </c>
      <c r="H55" s="39">
        <f t="shared" si="1"/>
        <v>336255.6503884283</v>
      </c>
      <c r="I55" s="40">
        <v>16</v>
      </c>
      <c r="J55" s="41">
        <f t="shared" ca="1" si="5"/>
        <v>48023</v>
      </c>
      <c r="K55" s="47"/>
      <c r="L55" s="43" t="str">
        <f t="shared" ca="1" si="2"/>
        <v>42 Jahre</v>
      </c>
      <c r="M55" s="47"/>
      <c r="N55" s="44">
        <f t="shared" si="3"/>
        <v>50000</v>
      </c>
      <c r="O55" s="44">
        <f t="shared" si="6"/>
        <v>153600</v>
      </c>
      <c r="P55" s="44">
        <f t="shared" si="7"/>
        <v>132655.6503884283</v>
      </c>
      <c r="Q55" s="46"/>
      <c r="R55" s="33"/>
    </row>
    <row r="56" spans="6:18">
      <c r="F56" s="38">
        <f t="shared" si="4"/>
        <v>213200</v>
      </c>
      <c r="G56" s="38">
        <f t="shared" si="0"/>
        <v>149468.43290784978</v>
      </c>
      <c r="H56" s="39">
        <f t="shared" si="1"/>
        <v>362668.43290784978</v>
      </c>
      <c r="I56" s="40">
        <v>17</v>
      </c>
      <c r="J56" s="41">
        <f t="shared" ca="1" si="5"/>
        <v>48389</v>
      </c>
      <c r="K56" s="47"/>
      <c r="L56" s="43" t="str">
        <f t="shared" ca="1" si="2"/>
        <v>43 Jahre</v>
      </c>
      <c r="M56" s="47"/>
      <c r="N56" s="44">
        <f t="shared" si="3"/>
        <v>50000</v>
      </c>
      <c r="O56" s="44">
        <f t="shared" si="6"/>
        <v>163200</v>
      </c>
      <c r="P56" s="44">
        <f t="shared" si="7"/>
        <v>149468.43290784978</v>
      </c>
      <c r="Q56" s="46"/>
      <c r="R56" s="33"/>
    </row>
    <row r="57" spans="6:18">
      <c r="F57" s="38">
        <f t="shared" si="4"/>
        <v>222800</v>
      </c>
      <c r="G57" s="38">
        <f t="shared" si="0"/>
        <v>167601.85455324227</v>
      </c>
      <c r="H57" s="39">
        <f t="shared" si="1"/>
        <v>390401.85455324227</v>
      </c>
      <c r="I57" s="40">
        <v>18</v>
      </c>
      <c r="J57" s="41">
        <f t="shared" ca="1" si="5"/>
        <v>48754</v>
      </c>
      <c r="K57" s="47"/>
      <c r="L57" s="43" t="str">
        <f t="shared" ca="1" si="2"/>
        <v>44 Jahre</v>
      </c>
      <c r="M57" s="47"/>
      <c r="N57" s="44">
        <f t="shared" si="3"/>
        <v>50000</v>
      </c>
      <c r="O57" s="44">
        <f t="shared" si="6"/>
        <v>172800</v>
      </c>
      <c r="P57" s="44">
        <f t="shared" si="7"/>
        <v>167601.85455324227</v>
      </c>
      <c r="Q57" s="46"/>
      <c r="R57" s="33"/>
    </row>
    <row r="58" spans="6:18">
      <c r="F58" s="38">
        <f t="shared" si="4"/>
        <v>232400</v>
      </c>
      <c r="G58" s="38">
        <f t="shared" si="0"/>
        <v>187121.94728090439</v>
      </c>
      <c r="H58" s="39">
        <f t="shared" si="1"/>
        <v>419521.94728090439</v>
      </c>
      <c r="I58" s="40">
        <v>19</v>
      </c>
      <c r="J58" s="41">
        <f t="shared" ca="1" si="5"/>
        <v>49119</v>
      </c>
      <c r="K58" s="47"/>
      <c r="L58" s="43" t="str">
        <f t="shared" ca="1" si="2"/>
        <v>45 Jahre</v>
      </c>
      <c r="M58" s="47"/>
      <c r="N58" s="44">
        <f t="shared" si="3"/>
        <v>50000</v>
      </c>
      <c r="O58" s="44">
        <f t="shared" si="6"/>
        <v>182400</v>
      </c>
      <c r="P58" s="44">
        <f t="shared" si="7"/>
        <v>187121.94728090439</v>
      </c>
      <c r="Q58" s="46"/>
      <c r="R58" s="33"/>
    </row>
    <row r="59" spans="6:18">
      <c r="F59" s="38">
        <f t="shared" si="4"/>
        <v>242000</v>
      </c>
      <c r="G59" s="38">
        <f t="shared" si="0"/>
        <v>208098.04464494961</v>
      </c>
      <c r="H59" s="39">
        <f t="shared" si="1"/>
        <v>450098.04464494961</v>
      </c>
      <c r="I59" s="40">
        <v>20</v>
      </c>
      <c r="J59" s="41">
        <f t="shared" ca="1" si="5"/>
        <v>49484</v>
      </c>
      <c r="K59" s="47"/>
      <c r="L59" s="43" t="str">
        <f t="shared" ca="1" si="2"/>
        <v>46 Jahre</v>
      </c>
      <c r="M59" s="47"/>
      <c r="N59" s="44">
        <f t="shared" si="3"/>
        <v>50000</v>
      </c>
      <c r="O59" s="44">
        <f t="shared" si="6"/>
        <v>192000</v>
      </c>
      <c r="P59" s="44">
        <f t="shared" si="7"/>
        <v>208098.04464494961</v>
      </c>
      <c r="Q59" s="46"/>
      <c r="R59" s="33"/>
    </row>
    <row r="60" spans="6:18">
      <c r="F60" s="38">
        <f t="shared" si="4"/>
        <v>251600</v>
      </c>
      <c r="G60" s="38">
        <f t="shared" si="0"/>
        <v>230602.94687719707</v>
      </c>
      <c r="H60" s="39">
        <f t="shared" si="1"/>
        <v>482202.94687719707</v>
      </c>
      <c r="I60" s="40">
        <v>21</v>
      </c>
      <c r="J60" s="41">
        <f t="shared" ca="1" si="5"/>
        <v>49850</v>
      </c>
      <c r="K60" s="47"/>
      <c r="L60" s="43" t="str">
        <f t="shared" ca="1" si="2"/>
        <v>47 Jahre</v>
      </c>
      <c r="M60" s="47"/>
      <c r="N60" s="44">
        <f t="shared" si="3"/>
        <v>50000</v>
      </c>
      <c r="O60" s="44">
        <f t="shared" si="6"/>
        <v>201600</v>
      </c>
      <c r="P60" s="44">
        <f t="shared" si="7"/>
        <v>230602.94687719707</v>
      </c>
      <c r="Q60" s="47"/>
      <c r="R60" s="33"/>
    </row>
    <row r="61" spans="6:18">
      <c r="F61" s="38">
        <f t="shared" si="4"/>
        <v>261200</v>
      </c>
      <c r="G61" s="38">
        <f t="shared" si="0"/>
        <v>254713.09422105685</v>
      </c>
      <c r="H61" s="39">
        <f t="shared" si="1"/>
        <v>515913.09422105685</v>
      </c>
      <c r="I61" s="40">
        <v>22</v>
      </c>
      <c r="J61" s="41">
        <f t="shared" ca="1" si="5"/>
        <v>50215</v>
      </c>
      <c r="K61" s="47"/>
      <c r="L61" s="43" t="str">
        <f t="shared" ca="1" si="2"/>
        <v>48 Jahre</v>
      </c>
      <c r="M61" s="47"/>
      <c r="N61" s="44">
        <f t="shared" si="3"/>
        <v>50000</v>
      </c>
      <c r="O61" s="44">
        <f t="shared" si="6"/>
        <v>211200</v>
      </c>
      <c r="P61" s="44">
        <f t="shared" si="7"/>
        <v>254713.09422105685</v>
      </c>
      <c r="Q61" s="46"/>
      <c r="R61" s="33"/>
    </row>
    <row r="62" spans="6:18">
      <c r="F62" s="38">
        <f t="shared" si="4"/>
        <v>270800</v>
      </c>
      <c r="G62" s="38">
        <f t="shared" si="0"/>
        <v>280508.7489321098</v>
      </c>
      <c r="H62" s="39">
        <f t="shared" si="1"/>
        <v>551308.7489321098</v>
      </c>
      <c r="I62" s="40">
        <v>23</v>
      </c>
      <c r="J62" s="41">
        <f t="shared" ca="1" si="5"/>
        <v>50580</v>
      </c>
      <c r="K62" s="47"/>
      <c r="L62" s="43" t="str">
        <f t="shared" ca="1" si="2"/>
        <v>49 Jahre</v>
      </c>
      <c r="M62" s="47"/>
      <c r="N62" s="44">
        <f t="shared" si="3"/>
        <v>50000</v>
      </c>
      <c r="O62" s="44">
        <f t="shared" si="6"/>
        <v>220800</v>
      </c>
      <c r="P62" s="44">
        <f t="shared" si="7"/>
        <v>280508.7489321098</v>
      </c>
      <c r="Q62" s="46"/>
      <c r="R62" s="33"/>
    </row>
    <row r="63" spans="6:18">
      <c r="F63" s="38">
        <f t="shared" si="4"/>
        <v>280400</v>
      </c>
      <c r="G63" s="38">
        <f t="shared" si="0"/>
        <v>308074.18637871509</v>
      </c>
      <c r="H63" s="39">
        <f t="shared" si="1"/>
        <v>588474.18637871509</v>
      </c>
      <c r="I63" s="40">
        <v>24</v>
      </c>
      <c r="J63" s="41">
        <f t="shared" ca="1" si="5"/>
        <v>50945</v>
      </c>
      <c r="K63" s="47"/>
      <c r="L63" s="43" t="str">
        <f t="shared" ca="1" si="2"/>
        <v>50 Jahre</v>
      </c>
      <c r="M63" s="47"/>
      <c r="N63" s="44">
        <f t="shared" si="3"/>
        <v>50000</v>
      </c>
      <c r="O63" s="44">
        <f t="shared" si="6"/>
        <v>230400</v>
      </c>
      <c r="P63" s="44">
        <f t="shared" si="7"/>
        <v>308074.18637871509</v>
      </c>
      <c r="Q63" s="46"/>
      <c r="R63" s="33"/>
    </row>
    <row r="64" spans="6:18">
      <c r="F64" s="38">
        <f t="shared" si="4"/>
        <v>290000</v>
      </c>
      <c r="G64" s="38">
        <f t="shared" si="0"/>
        <v>337497.89569765097</v>
      </c>
      <c r="H64" s="39">
        <f t="shared" si="1"/>
        <v>627497.89569765097</v>
      </c>
      <c r="I64" s="40">
        <v>25</v>
      </c>
      <c r="J64" s="41">
        <f t="shared" ca="1" si="5"/>
        <v>51311</v>
      </c>
      <c r="K64" s="47"/>
      <c r="L64" s="43" t="str">
        <f t="shared" ca="1" si="2"/>
        <v>51 Jahre</v>
      </c>
      <c r="M64" s="47"/>
      <c r="N64" s="44">
        <f t="shared" si="3"/>
        <v>50000</v>
      </c>
      <c r="O64" s="44">
        <f t="shared" si="6"/>
        <v>240000</v>
      </c>
      <c r="P64" s="44">
        <f t="shared" si="7"/>
        <v>337497.89569765097</v>
      </c>
      <c r="Q64" s="46"/>
      <c r="R64" s="33"/>
    </row>
    <row r="65" spans="1:18">
      <c r="F65" s="38">
        <f t="shared" si="4"/>
        <v>299600</v>
      </c>
      <c r="G65" s="38">
        <f t="shared" si="0"/>
        <v>368872.79048253363</v>
      </c>
      <c r="H65" s="39">
        <f t="shared" si="1"/>
        <v>668472.79048253363</v>
      </c>
      <c r="I65" s="40">
        <v>26</v>
      </c>
      <c r="J65" s="41">
        <f t="shared" ca="1" si="5"/>
        <v>51676</v>
      </c>
      <c r="K65" s="47"/>
      <c r="L65" s="43" t="str">
        <f t="shared" ca="1" si="2"/>
        <v>52 Jahre</v>
      </c>
      <c r="M65" s="47"/>
      <c r="N65" s="44">
        <f t="shared" si="3"/>
        <v>50000</v>
      </c>
      <c r="O65" s="44">
        <f t="shared" si="6"/>
        <v>249600</v>
      </c>
      <c r="P65" s="44">
        <f t="shared" si="7"/>
        <v>368872.79048253363</v>
      </c>
      <c r="Q65" s="46"/>
      <c r="R65" s="33"/>
    </row>
    <row r="66" spans="1:18">
      <c r="F66" s="38">
        <f t="shared" si="4"/>
        <v>309200</v>
      </c>
      <c r="G66" s="38">
        <f t="shared" si="0"/>
        <v>402296.43000666029</v>
      </c>
      <c r="H66" s="39">
        <f t="shared" si="1"/>
        <v>711496.43000666029</v>
      </c>
      <c r="I66" s="40">
        <v>27</v>
      </c>
      <c r="J66" s="41">
        <f t="shared" ca="1" si="5"/>
        <v>52041</v>
      </c>
      <c r="K66" s="47"/>
      <c r="L66" s="43" t="str">
        <f t="shared" ca="1" si="2"/>
        <v>53 Jahre</v>
      </c>
      <c r="M66" s="47"/>
      <c r="N66" s="44">
        <f t="shared" si="3"/>
        <v>50000</v>
      </c>
      <c r="O66" s="44">
        <f t="shared" si="6"/>
        <v>259200</v>
      </c>
      <c r="P66" s="44">
        <f t="shared" si="7"/>
        <v>402296.43000666029</v>
      </c>
      <c r="Q66" s="46"/>
      <c r="R66" s="33"/>
    </row>
    <row r="67" spans="1:18">
      <c r="F67" s="38">
        <f t="shared" si="4"/>
        <v>318800</v>
      </c>
      <c r="G67" s="38">
        <f t="shared" si="0"/>
        <v>437871.25150699308</v>
      </c>
      <c r="H67" s="39">
        <f t="shared" si="1"/>
        <v>756671.25150699308</v>
      </c>
      <c r="I67" s="40">
        <v>28</v>
      </c>
      <c r="J67" s="41">
        <f t="shared" ca="1" si="5"/>
        <v>52406</v>
      </c>
      <c r="K67" s="47"/>
      <c r="L67" s="43" t="str">
        <f t="shared" ca="1" si="2"/>
        <v>54 Jahre</v>
      </c>
      <c r="M67" s="47"/>
      <c r="N67" s="44">
        <f t="shared" si="3"/>
        <v>50000</v>
      </c>
      <c r="O67" s="44">
        <f t="shared" si="6"/>
        <v>268800</v>
      </c>
      <c r="P67" s="44">
        <f t="shared" si="7"/>
        <v>437871.25150699308</v>
      </c>
      <c r="Q67" s="46"/>
      <c r="R67" s="33"/>
    </row>
    <row r="68" spans="1:18">
      <c r="F68" s="38">
        <f t="shared" si="4"/>
        <v>328400</v>
      </c>
      <c r="G68" s="38">
        <f t="shared" si="0"/>
        <v>475704.8140823429</v>
      </c>
      <c r="H68" s="39">
        <f t="shared" si="1"/>
        <v>804104.8140823429</v>
      </c>
      <c r="I68" s="40">
        <v>29</v>
      </c>
      <c r="J68" s="41">
        <f t="shared" ca="1" si="5"/>
        <v>52772</v>
      </c>
      <c r="K68" s="47"/>
      <c r="L68" s="43" t="str">
        <f t="shared" ca="1" si="2"/>
        <v>55 Jahre</v>
      </c>
      <c r="M68" s="47"/>
      <c r="N68" s="44">
        <f t="shared" si="3"/>
        <v>50000</v>
      </c>
      <c r="O68" s="44">
        <f t="shared" si="6"/>
        <v>278400</v>
      </c>
      <c r="P68" s="44">
        <f t="shared" si="7"/>
        <v>475704.8140823429</v>
      </c>
      <c r="Q68" s="46"/>
      <c r="R68" s="33"/>
    </row>
    <row r="69" spans="1:18">
      <c r="F69" s="38">
        <f t="shared" si="4"/>
        <v>338000</v>
      </c>
      <c r="G69" s="38">
        <f t="shared" si="0"/>
        <v>515910.05478645978</v>
      </c>
      <c r="H69" s="39">
        <f t="shared" si="1"/>
        <v>853910.05478645978</v>
      </c>
      <c r="I69" s="40">
        <v>30</v>
      </c>
      <c r="J69" s="41">
        <f t="shared" ca="1" si="5"/>
        <v>53137</v>
      </c>
      <c r="K69" s="47"/>
      <c r="L69" s="43" t="str">
        <f t="shared" ca="1" si="2"/>
        <v>56 Jahre</v>
      </c>
      <c r="M69" s="47"/>
      <c r="N69" s="44">
        <f t="shared" si="3"/>
        <v>50000</v>
      </c>
      <c r="O69" s="44">
        <f t="shared" si="6"/>
        <v>288000</v>
      </c>
      <c r="P69" s="44">
        <f t="shared" si="7"/>
        <v>515910.05478645978</v>
      </c>
      <c r="Q69" s="46"/>
      <c r="R69" s="33"/>
    </row>
    <row r="70" spans="1:18">
      <c r="F70" s="38">
        <f t="shared" si="4"/>
        <v>347600</v>
      </c>
      <c r="G70" s="38">
        <f t="shared" si="0"/>
        <v>558605.5575257832</v>
      </c>
      <c r="H70" s="39">
        <f t="shared" si="1"/>
        <v>906205.5575257832</v>
      </c>
      <c r="I70" s="40">
        <v>31</v>
      </c>
      <c r="J70" s="41">
        <f t="shared" ca="1" si="5"/>
        <v>53502</v>
      </c>
      <c r="K70" s="47"/>
      <c r="L70" s="43" t="str">
        <f t="shared" ca="1" si="2"/>
        <v>57 Jahre</v>
      </c>
      <c r="M70" s="47"/>
      <c r="N70" s="44">
        <f t="shared" si="3"/>
        <v>50000</v>
      </c>
      <c r="O70" s="44">
        <f t="shared" si="6"/>
        <v>297600</v>
      </c>
      <c r="P70" s="44">
        <f t="shared" si="7"/>
        <v>558605.5575257832</v>
      </c>
      <c r="Q70" s="46"/>
      <c r="R70" s="33"/>
    </row>
    <row r="71" spans="1:18">
      <c r="F71" s="38">
        <f t="shared" si="4"/>
        <v>357200</v>
      </c>
      <c r="G71" s="38">
        <f t="shared" si="0"/>
        <v>603915.83540207229</v>
      </c>
      <c r="H71" s="39">
        <f t="shared" si="1"/>
        <v>961115.83540207229</v>
      </c>
      <c r="I71" s="40">
        <v>32</v>
      </c>
      <c r="J71" s="41">
        <f t="shared" ca="1" si="5"/>
        <v>53867</v>
      </c>
      <c r="K71" s="47"/>
      <c r="L71" s="43" t="str">
        <f t="shared" ca="1" si="2"/>
        <v>58 Jahre</v>
      </c>
      <c r="M71" s="47"/>
      <c r="N71" s="44">
        <f t="shared" si="3"/>
        <v>50000</v>
      </c>
      <c r="O71" s="44">
        <f t="shared" si="6"/>
        <v>307200</v>
      </c>
      <c r="P71" s="44">
        <f t="shared" si="7"/>
        <v>603915.83540207229</v>
      </c>
      <c r="Q71" s="46"/>
      <c r="R71" s="33"/>
    </row>
    <row r="72" spans="1:18">
      <c r="A72" s="48" t="s">
        <v>19</v>
      </c>
      <c r="F72" s="38">
        <f t="shared" si="4"/>
        <v>366800</v>
      </c>
      <c r="G72" s="38">
        <f t="shared" si="0"/>
        <v>651971.62717217579</v>
      </c>
      <c r="H72" s="39">
        <f t="shared" si="1"/>
        <v>1018771.6271721758</v>
      </c>
      <c r="I72" s="40">
        <v>33</v>
      </c>
      <c r="J72" s="41">
        <f t="shared" ca="1" si="5"/>
        <v>54233</v>
      </c>
      <c r="K72" s="47"/>
      <c r="L72" s="43" t="str">
        <f t="shared" ca="1" si="2"/>
        <v>59 Jahre</v>
      </c>
      <c r="M72" s="47"/>
      <c r="N72" s="44">
        <f t="shared" si="3"/>
        <v>50000</v>
      </c>
      <c r="O72" s="44">
        <f t="shared" si="6"/>
        <v>316800</v>
      </c>
      <c r="P72" s="44">
        <f t="shared" si="7"/>
        <v>651971.62717217579</v>
      </c>
      <c r="Q72" s="46"/>
      <c r="R72" s="33"/>
    </row>
    <row r="73" spans="1:18">
      <c r="A73" s="49"/>
      <c r="F73" s="38">
        <f t="shared" si="4"/>
        <v>376400</v>
      </c>
      <c r="G73" s="38">
        <f t="shared" si="0"/>
        <v>702910.20853078458</v>
      </c>
      <c r="H73" s="39">
        <f t="shared" si="1"/>
        <v>1079310.2085307846</v>
      </c>
      <c r="I73" s="40">
        <v>34</v>
      </c>
      <c r="J73" s="41">
        <f t="shared" ca="1" si="5"/>
        <v>54598</v>
      </c>
      <c r="K73" s="47"/>
      <c r="L73" s="43" t="str">
        <f t="shared" ca="1" si="2"/>
        <v>60 Jahre</v>
      </c>
      <c r="M73" s="47"/>
      <c r="N73" s="44">
        <f t="shared" si="3"/>
        <v>50000</v>
      </c>
      <c r="O73" s="44">
        <f t="shared" si="6"/>
        <v>326400</v>
      </c>
      <c r="P73" s="44">
        <f t="shared" si="7"/>
        <v>702910.20853078458</v>
      </c>
      <c r="Q73" s="46"/>
      <c r="R73" s="33"/>
    </row>
    <row r="74" spans="1:18">
      <c r="A74" s="50" t="s">
        <v>20</v>
      </c>
      <c r="F74" s="38">
        <f t="shared" si="4"/>
        <v>386000</v>
      </c>
      <c r="G74" s="38">
        <f t="shared" si="0"/>
        <v>756875.71895732405</v>
      </c>
      <c r="H74" s="39">
        <f t="shared" si="1"/>
        <v>1142875.718957324</v>
      </c>
      <c r="I74" s="40">
        <v>35</v>
      </c>
      <c r="J74" s="41">
        <f t="shared" ca="1" si="5"/>
        <v>54963</v>
      </c>
      <c r="K74" s="47"/>
      <c r="L74" s="43" t="str">
        <f t="shared" ca="1" si="2"/>
        <v>61 Jahre</v>
      </c>
      <c r="M74" s="47"/>
      <c r="N74" s="44">
        <f t="shared" si="3"/>
        <v>50000</v>
      </c>
      <c r="O74" s="44">
        <f t="shared" si="6"/>
        <v>336000</v>
      </c>
      <c r="P74" s="44">
        <f t="shared" si="7"/>
        <v>756875.71895732405</v>
      </c>
      <c r="Q74" s="46"/>
      <c r="R74" s="33"/>
    </row>
    <row r="75" spans="1:18">
      <c r="A75" s="50" t="s">
        <v>21</v>
      </c>
      <c r="F75" s="38">
        <f t="shared" si="4"/>
        <v>395600</v>
      </c>
      <c r="G75" s="38">
        <f t="shared" si="0"/>
        <v>814019.50490519009</v>
      </c>
      <c r="H75" s="39">
        <f t="shared" si="1"/>
        <v>1209619.5049051901</v>
      </c>
      <c r="I75" s="40">
        <v>36</v>
      </c>
      <c r="J75" s="41">
        <f t="shared" ca="1" si="5"/>
        <v>55328</v>
      </c>
      <c r="K75" s="47"/>
      <c r="L75" s="43" t="str">
        <f t="shared" ca="1" si="2"/>
        <v>62 Jahre</v>
      </c>
      <c r="M75" s="47"/>
      <c r="N75" s="44">
        <f t="shared" si="3"/>
        <v>50000</v>
      </c>
      <c r="O75" s="44">
        <f t="shared" si="6"/>
        <v>345600</v>
      </c>
      <c r="P75" s="44">
        <f t="shared" si="7"/>
        <v>814019.50490519009</v>
      </c>
      <c r="Q75" s="46"/>
      <c r="R75" s="33"/>
    </row>
    <row r="76" spans="1:18">
      <c r="A76" s="50" t="s">
        <v>22</v>
      </c>
      <c r="F76" s="38">
        <f t="shared" si="4"/>
        <v>405200</v>
      </c>
      <c r="G76" s="38">
        <f t="shared" si="0"/>
        <v>874500.48015044979</v>
      </c>
      <c r="H76" s="39">
        <f t="shared" si="1"/>
        <v>1279700.4801504498</v>
      </c>
      <c r="I76" s="40">
        <v>37</v>
      </c>
      <c r="J76" s="41">
        <f t="shared" ca="1" si="5"/>
        <v>55694</v>
      </c>
      <c r="K76" s="47"/>
      <c r="L76" s="43" t="str">
        <f t="shared" ca="1" si="2"/>
        <v>63 Jahre</v>
      </c>
      <c r="M76" s="47"/>
      <c r="N76" s="44">
        <f t="shared" si="3"/>
        <v>50000</v>
      </c>
      <c r="O76" s="44">
        <f t="shared" si="6"/>
        <v>355200</v>
      </c>
      <c r="P76" s="44">
        <f t="shared" si="7"/>
        <v>874500.48015044979</v>
      </c>
      <c r="Q76" s="46"/>
      <c r="R76" s="33"/>
    </row>
    <row r="77" spans="1:18">
      <c r="A77" s="50" t="s">
        <v>23</v>
      </c>
      <c r="F77" s="38">
        <f t="shared" si="4"/>
        <v>414800</v>
      </c>
      <c r="G77" s="38">
        <f t="shared" si="0"/>
        <v>938485.50415797182</v>
      </c>
      <c r="H77" s="39">
        <f t="shared" si="1"/>
        <v>1353285.5041579718</v>
      </c>
      <c r="I77" s="40">
        <v>38</v>
      </c>
      <c r="J77" s="41">
        <f t="shared" ca="1" si="5"/>
        <v>56059</v>
      </c>
      <c r="K77" s="47"/>
      <c r="L77" s="43" t="str">
        <f t="shared" ca="1" si="2"/>
        <v>64 Jahre</v>
      </c>
      <c r="M77" s="47"/>
      <c r="N77" s="44">
        <f t="shared" si="3"/>
        <v>50000</v>
      </c>
      <c r="O77" s="44">
        <f t="shared" si="6"/>
        <v>364800</v>
      </c>
      <c r="P77" s="44">
        <f t="shared" si="7"/>
        <v>938485.50415797182</v>
      </c>
      <c r="Q77" s="46"/>
      <c r="R77" s="33"/>
    </row>
    <row r="78" spans="1:18">
      <c r="F78" s="38">
        <f t="shared" si="4"/>
        <v>424400</v>
      </c>
      <c r="G78" s="38">
        <f t="shared" si="0"/>
        <v>1006149.7793658706</v>
      </c>
      <c r="H78" s="39">
        <f t="shared" si="1"/>
        <v>1430549.7793658706</v>
      </c>
      <c r="I78" s="40">
        <v>39</v>
      </c>
      <c r="J78" s="41">
        <f t="shared" ca="1" si="5"/>
        <v>56424</v>
      </c>
      <c r="K78" s="47"/>
      <c r="L78" s="43" t="str">
        <f t="shared" ca="1" si="2"/>
        <v>65 Jahre</v>
      </c>
      <c r="M78" s="47"/>
      <c r="N78" s="44">
        <f t="shared" si="3"/>
        <v>50000</v>
      </c>
      <c r="O78" s="44">
        <f t="shared" si="6"/>
        <v>374400</v>
      </c>
      <c r="P78" s="44">
        <f t="shared" si="7"/>
        <v>1006149.7793658706</v>
      </c>
      <c r="Q78" s="46"/>
      <c r="R78" s="33"/>
    </row>
    <row r="79" spans="1:18">
      <c r="F79" s="38">
        <f t="shared" si="4"/>
        <v>434000</v>
      </c>
      <c r="G79" s="38">
        <f t="shared" si="0"/>
        <v>1077677.2683341641</v>
      </c>
      <c r="H79" s="39">
        <f t="shared" si="1"/>
        <v>1511677.2683341641</v>
      </c>
      <c r="I79" s="40">
        <v>40</v>
      </c>
      <c r="J79" s="41">
        <f t="shared" ca="1" si="5"/>
        <v>56789</v>
      </c>
      <c r="K79" s="47"/>
      <c r="L79" s="43" t="str">
        <f t="shared" ca="1" si="2"/>
        <v>66 Jahre</v>
      </c>
      <c r="M79" s="47"/>
      <c r="N79" s="44">
        <f t="shared" si="3"/>
        <v>50000</v>
      </c>
      <c r="O79" s="44">
        <f t="shared" si="6"/>
        <v>384000</v>
      </c>
      <c r="P79" s="44">
        <f t="shared" si="7"/>
        <v>1077677.2683341641</v>
      </c>
      <c r="Q79" s="46"/>
      <c r="R79" s="33"/>
    </row>
    <row r="80" spans="1:18">
      <c r="F80" s="38">
        <f t="shared" si="4"/>
        <v>443600</v>
      </c>
      <c r="G80" s="38">
        <f t="shared" si="0"/>
        <v>1153261.1317508724</v>
      </c>
      <c r="H80" s="39">
        <f t="shared" si="1"/>
        <v>1596861.1317508724</v>
      </c>
      <c r="I80" s="40">
        <v>41</v>
      </c>
      <c r="J80" s="41">
        <f t="shared" ca="1" si="5"/>
        <v>57155</v>
      </c>
      <c r="K80" s="47"/>
      <c r="L80" s="43" t="str">
        <f t="shared" ca="1" si="2"/>
        <v>67 Jahre</v>
      </c>
      <c r="M80" s="47"/>
      <c r="N80" s="44">
        <f t="shared" si="3"/>
        <v>50000</v>
      </c>
      <c r="O80" s="44">
        <f t="shared" si="6"/>
        <v>393600</v>
      </c>
      <c r="P80" s="44">
        <f t="shared" si="7"/>
        <v>1153261.1317508724</v>
      </c>
      <c r="Q80" s="46"/>
      <c r="R80" s="33"/>
    </row>
    <row r="81" spans="6:18">
      <c r="F81" s="38">
        <f t="shared" si="4"/>
        <v>453200</v>
      </c>
      <c r="G81" s="38">
        <f t="shared" si="0"/>
        <v>1233104.1883384159</v>
      </c>
      <c r="H81" s="39">
        <f t="shared" si="1"/>
        <v>1686304.1883384159</v>
      </c>
      <c r="I81" s="40">
        <v>42</v>
      </c>
      <c r="J81" s="41">
        <f t="shared" ca="1" si="5"/>
        <v>57520</v>
      </c>
      <c r="K81" s="47"/>
      <c r="L81" s="43" t="str">
        <f t="shared" ca="1" si="2"/>
        <v>68 Jahre</v>
      </c>
      <c r="M81" s="47"/>
      <c r="N81" s="44">
        <f t="shared" si="3"/>
        <v>50000</v>
      </c>
      <c r="O81" s="44">
        <f t="shared" si="6"/>
        <v>403200</v>
      </c>
      <c r="P81" s="44">
        <f t="shared" si="7"/>
        <v>1233104.1883384159</v>
      </c>
      <c r="Q81" s="46"/>
      <c r="R81" s="33"/>
    </row>
    <row r="82" spans="6:18">
      <c r="F82" s="38">
        <f t="shared" si="4"/>
        <v>462800</v>
      </c>
      <c r="G82" s="38">
        <f t="shared" si="0"/>
        <v>1317419.3977553369</v>
      </c>
      <c r="H82" s="39">
        <f t="shared" si="1"/>
        <v>1780219.3977553369</v>
      </c>
      <c r="I82" s="40">
        <v>43</v>
      </c>
      <c r="J82" s="41">
        <f t="shared" ca="1" si="5"/>
        <v>57885</v>
      </c>
      <c r="K82" s="47"/>
      <c r="L82" s="43" t="str">
        <f t="shared" ca="1" si="2"/>
        <v>69 Jahre</v>
      </c>
      <c r="M82" s="47"/>
      <c r="N82" s="44">
        <f t="shared" si="3"/>
        <v>50000</v>
      </c>
      <c r="O82" s="44">
        <f t="shared" si="6"/>
        <v>412800</v>
      </c>
      <c r="P82" s="44">
        <f t="shared" si="7"/>
        <v>1317419.3977553369</v>
      </c>
      <c r="Q82" s="46"/>
      <c r="R82" s="33"/>
    </row>
    <row r="83" spans="6:18">
      <c r="F83" s="38">
        <f t="shared" si="4"/>
        <v>472400</v>
      </c>
      <c r="G83" s="38">
        <f t="shared" si="0"/>
        <v>1406430.3676431039</v>
      </c>
      <c r="H83" s="39">
        <f t="shared" si="1"/>
        <v>1878830.3676431039</v>
      </c>
      <c r="I83" s="40">
        <v>44</v>
      </c>
      <c r="J83" s="41">
        <f t="shared" ca="1" si="5"/>
        <v>58250</v>
      </c>
      <c r="K83" s="47"/>
      <c r="L83" s="43" t="str">
        <f t="shared" ca="1" si="2"/>
        <v>70 Jahre</v>
      </c>
      <c r="M83" s="47"/>
      <c r="N83" s="44">
        <f t="shared" si="3"/>
        <v>50000</v>
      </c>
      <c r="O83" s="44">
        <f t="shared" si="6"/>
        <v>422400</v>
      </c>
      <c r="P83" s="44">
        <f t="shared" si="7"/>
        <v>1406430.3676431039</v>
      </c>
      <c r="Q83" s="46"/>
      <c r="R83" s="33"/>
    </row>
    <row r="84" spans="6:18">
      <c r="F84" s="38">
        <f t="shared" si="4"/>
        <v>482000</v>
      </c>
      <c r="G84" s="38">
        <f t="shared" si="0"/>
        <v>1500371.8860252593</v>
      </c>
      <c r="H84" s="39">
        <f t="shared" si="1"/>
        <v>1982371.8860252593</v>
      </c>
      <c r="I84" s="40">
        <v>45</v>
      </c>
      <c r="J84" s="41">
        <f t="shared" ca="1" si="5"/>
        <v>58616</v>
      </c>
      <c r="K84" s="47"/>
      <c r="L84" s="43" t="str">
        <f t="shared" ca="1" si="2"/>
        <v>71 Jahre</v>
      </c>
      <c r="M84" s="47"/>
      <c r="N84" s="44">
        <f t="shared" si="3"/>
        <v>50000</v>
      </c>
      <c r="O84" s="44">
        <f t="shared" si="6"/>
        <v>432000</v>
      </c>
      <c r="P84" s="44">
        <f t="shared" si="7"/>
        <v>1500371.8860252593</v>
      </c>
      <c r="Q84" s="46"/>
      <c r="R84" s="33"/>
    </row>
    <row r="85" spans="6:18">
      <c r="F85" s="38">
        <f t="shared" si="4"/>
        <v>491600</v>
      </c>
      <c r="G85" s="38">
        <f t="shared" si="0"/>
        <v>1599490.4803265217</v>
      </c>
      <c r="H85" s="39">
        <f t="shared" si="1"/>
        <v>2091090.4803265217</v>
      </c>
      <c r="I85" s="40">
        <v>46</v>
      </c>
      <c r="J85" s="41">
        <f t="shared" ca="1" si="5"/>
        <v>58981</v>
      </c>
      <c r="K85" s="47"/>
      <c r="L85" s="43" t="str">
        <f t="shared" ca="1" si="2"/>
        <v>72 Jahre</v>
      </c>
      <c r="M85" s="47"/>
      <c r="N85" s="44">
        <f t="shared" si="3"/>
        <v>50000</v>
      </c>
      <c r="O85" s="44">
        <f t="shared" si="6"/>
        <v>441600</v>
      </c>
      <c r="P85" s="44">
        <f t="shared" si="7"/>
        <v>1599490.4803265217</v>
      </c>
      <c r="Q85" s="46"/>
      <c r="R85" s="33"/>
    </row>
    <row r="86" spans="6:18">
      <c r="F86" s="38">
        <f t="shared" si="4"/>
        <v>501200</v>
      </c>
      <c r="G86" s="38">
        <f t="shared" si="0"/>
        <v>1704045.0043428484</v>
      </c>
      <c r="H86" s="39">
        <f t="shared" si="1"/>
        <v>2205245.0043428484</v>
      </c>
      <c r="I86" s="40">
        <v>47</v>
      </c>
      <c r="J86" s="41">
        <f t="shared" ca="1" si="5"/>
        <v>59346</v>
      </c>
      <c r="K86" s="47"/>
      <c r="L86" s="43" t="str">
        <f t="shared" ca="1" si="2"/>
        <v>73 Jahre</v>
      </c>
      <c r="M86" s="47"/>
      <c r="N86" s="44">
        <f t="shared" si="3"/>
        <v>50000</v>
      </c>
      <c r="O86" s="44">
        <f t="shared" si="6"/>
        <v>451200</v>
      </c>
      <c r="P86" s="44">
        <f t="shared" si="7"/>
        <v>1704045.0043428484</v>
      </c>
      <c r="Q86" s="46"/>
      <c r="R86" s="33"/>
    </row>
    <row r="87" spans="6:18">
      <c r="F87" s="38">
        <f t="shared" si="4"/>
        <v>510800</v>
      </c>
      <c r="G87" s="38">
        <f t="shared" si="0"/>
        <v>1814307.2545599909</v>
      </c>
      <c r="H87" s="39">
        <f t="shared" si="1"/>
        <v>2325107.2545599909</v>
      </c>
      <c r="I87" s="40">
        <v>48</v>
      </c>
      <c r="J87" s="41">
        <f t="shared" ca="1" si="5"/>
        <v>59711</v>
      </c>
      <c r="K87" s="47"/>
      <c r="L87" s="43" t="str">
        <f t="shared" ca="1" si="2"/>
        <v>74 Jahre</v>
      </c>
      <c r="M87" s="47"/>
      <c r="N87" s="44">
        <f t="shared" si="3"/>
        <v>50000</v>
      </c>
      <c r="O87" s="44">
        <f t="shared" si="6"/>
        <v>460800</v>
      </c>
      <c r="P87" s="44">
        <f t="shared" si="7"/>
        <v>1814307.2545599909</v>
      </c>
      <c r="Q87" s="46"/>
      <c r="R87" s="33"/>
    </row>
    <row r="88" spans="6:18">
      <c r="F88" s="38">
        <f t="shared" si="4"/>
        <v>520400</v>
      </c>
      <c r="G88" s="38">
        <f t="shared" si="0"/>
        <v>1930562.6172879902</v>
      </c>
      <c r="H88" s="39">
        <f t="shared" si="1"/>
        <v>2450962.6172879902</v>
      </c>
      <c r="I88" s="40">
        <v>49</v>
      </c>
      <c r="J88" s="41">
        <f t="shared" ca="1" si="5"/>
        <v>60077</v>
      </c>
      <c r="K88" s="47"/>
      <c r="L88" s="43" t="str">
        <f t="shared" ca="1" si="2"/>
        <v>75 Jahre</v>
      </c>
      <c r="M88" s="47"/>
      <c r="N88" s="44">
        <f t="shared" si="3"/>
        <v>50000</v>
      </c>
      <c r="O88" s="44">
        <f t="shared" si="6"/>
        <v>470400</v>
      </c>
      <c r="P88" s="44">
        <f t="shared" si="7"/>
        <v>1930562.6172879902</v>
      </c>
      <c r="Q88" s="46"/>
      <c r="R88" s="33"/>
    </row>
    <row r="89" spans="6:18">
      <c r="F89" s="38">
        <f t="shared" si="4"/>
        <v>530000</v>
      </c>
      <c r="G89" s="38">
        <f t="shared" si="0"/>
        <v>2053110.7481523897</v>
      </c>
      <c r="H89" s="39">
        <f t="shared" si="1"/>
        <v>2583110.7481523897</v>
      </c>
      <c r="I89" s="40">
        <v>50</v>
      </c>
      <c r="J89" s="41">
        <f t="shared" ca="1" si="5"/>
        <v>60442</v>
      </c>
      <c r="K89" s="47"/>
      <c r="L89" s="43" t="str">
        <f t="shared" ca="1" si="2"/>
        <v>76 Jahre</v>
      </c>
      <c r="M89" s="47"/>
      <c r="N89" s="44">
        <f t="shared" si="3"/>
        <v>50000</v>
      </c>
      <c r="O89" s="44">
        <f t="shared" si="6"/>
        <v>480000</v>
      </c>
      <c r="P89" s="44">
        <f t="shared" si="7"/>
        <v>2053110.7481523897</v>
      </c>
      <c r="Q89" s="46"/>
      <c r="R89" s="33"/>
    </row>
    <row r="90" spans="6:18">
      <c r="F90" s="38">
        <f t="shared" si="4"/>
        <v>539600</v>
      </c>
      <c r="G90" s="38">
        <f t="shared" si="0"/>
        <v>2182266.2855600095</v>
      </c>
      <c r="H90" s="39">
        <f t="shared" si="1"/>
        <v>2721866.2855600095</v>
      </c>
      <c r="I90" s="40">
        <v>51</v>
      </c>
      <c r="J90" s="41">
        <f t="shared" ca="1" si="5"/>
        <v>60807</v>
      </c>
      <c r="K90" s="47"/>
      <c r="L90" s="43" t="str">
        <f t="shared" ca="1" si="2"/>
        <v>77 Jahre</v>
      </c>
      <c r="M90" s="47"/>
      <c r="N90" s="44">
        <f t="shared" si="3"/>
        <v>50000</v>
      </c>
      <c r="O90" s="44">
        <f t="shared" si="6"/>
        <v>489600</v>
      </c>
      <c r="P90" s="44">
        <f t="shared" si="7"/>
        <v>2182266.2855600095</v>
      </c>
      <c r="Q90" s="46"/>
      <c r="R90" s="33"/>
    </row>
    <row r="91" spans="6:18">
      <c r="F91" s="38">
        <f t="shared" si="4"/>
        <v>549200</v>
      </c>
      <c r="G91" s="38">
        <f t="shared" si="0"/>
        <v>2318359.59983801</v>
      </c>
      <c r="H91" s="39">
        <f t="shared" si="1"/>
        <v>2867559.59983801</v>
      </c>
      <c r="I91" s="40">
        <v>52</v>
      </c>
      <c r="J91" s="41">
        <f t="shared" ca="1" si="5"/>
        <v>61172</v>
      </c>
      <c r="K91" s="47"/>
      <c r="L91" s="43" t="str">
        <f t="shared" ca="1" si="2"/>
        <v>78 Jahre</v>
      </c>
      <c r="M91" s="47"/>
      <c r="N91" s="44">
        <f t="shared" si="3"/>
        <v>50000</v>
      </c>
      <c r="O91" s="44">
        <f t="shared" si="6"/>
        <v>499200</v>
      </c>
      <c r="P91" s="44">
        <f t="shared" si="7"/>
        <v>2318359.59983801</v>
      </c>
      <c r="Q91" s="46"/>
      <c r="R91" s="33"/>
    </row>
    <row r="92" spans="6:18">
      <c r="F92" s="38">
        <f t="shared" si="4"/>
        <v>558800</v>
      </c>
      <c r="G92" s="38">
        <f t="shared" si="0"/>
        <v>2461737.5798299098</v>
      </c>
      <c r="H92" s="39">
        <f t="shared" si="1"/>
        <v>3020537.5798299098</v>
      </c>
      <c r="I92" s="40">
        <v>53</v>
      </c>
      <c r="J92" s="41">
        <f t="shared" ca="1" si="5"/>
        <v>61538</v>
      </c>
      <c r="K92" s="47"/>
      <c r="L92" s="43" t="str">
        <f t="shared" ca="1" si="2"/>
        <v>79 Jahre</v>
      </c>
      <c r="M92" s="47"/>
      <c r="N92" s="44">
        <f t="shared" si="3"/>
        <v>50000</v>
      </c>
      <c r="O92" s="44">
        <f t="shared" si="6"/>
        <v>508800</v>
      </c>
      <c r="P92" s="44">
        <f t="shared" si="7"/>
        <v>2461737.5798299098</v>
      </c>
      <c r="Q92" s="46"/>
      <c r="R92" s="33"/>
    </row>
    <row r="93" spans="6:18">
      <c r="F93" s="38">
        <f t="shared" si="4"/>
        <v>568400</v>
      </c>
      <c r="G93" s="38">
        <f t="shared" si="0"/>
        <v>2612764.4588214052</v>
      </c>
      <c r="H93" s="39">
        <f t="shared" si="1"/>
        <v>3181164.4588214052</v>
      </c>
      <c r="I93" s="40">
        <v>54</v>
      </c>
      <c r="J93" s="41">
        <f t="shared" ca="1" si="5"/>
        <v>61903</v>
      </c>
      <c r="K93" s="47"/>
      <c r="L93" s="43" t="str">
        <f t="shared" ca="1" si="2"/>
        <v>80 Jahre</v>
      </c>
      <c r="M93" s="47"/>
      <c r="N93" s="44">
        <f t="shared" si="3"/>
        <v>50000</v>
      </c>
      <c r="O93" s="44">
        <f t="shared" si="6"/>
        <v>518400</v>
      </c>
      <c r="P93" s="44">
        <f t="shared" si="7"/>
        <v>2612764.4588214052</v>
      </c>
      <c r="Q93" s="46"/>
      <c r="R93" s="33"/>
    </row>
    <row r="94" spans="6:18">
      <c r="F94" s="38">
        <f t="shared" si="4"/>
        <v>578000</v>
      </c>
      <c r="G94" s="38">
        <f t="shared" si="0"/>
        <v>2771822.6817624765</v>
      </c>
      <c r="H94" s="39">
        <f t="shared" si="1"/>
        <v>3349822.6817624765</v>
      </c>
      <c r="I94" s="40">
        <v>55</v>
      </c>
      <c r="J94" s="41">
        <f t="shared" ca="1" si="5"/>
        <v>62268</v>
      </c>
      <c r="K94" s="47"/>
      <c r="L94" s="43" t="str">
        <f t="shared" ca="1" si="2"/>
        <v>81 Jahre</v>
      </c>
      <c r="M94" s="47"/>
      <c r="N94" s="44">
        <f t="shared" si="3"/>
        <v>50000</v>
      </c>
      <c r="O94" s="44">
        <f t="shared" si="6"/>
        <v>528000</v>
      </c>
      <c r="P94" s="44">
        <f t="shared" si="7"/>
        <v>2771822.6817624765</v>
      </c>
      <c r="Q94" s="46"/>
      <c r="R94" s="33"/>
    </row>
    <row r="95" spans="6:18">
      <c r="F95" s="38">
        <f t="shared" si="4"/>
        <v>587600</v>
      </c>
      <c r="G95" s="38">
        <f t="shared" si="0"/>
        <v>2939313.8158505997</v>
      </c>
      <c r="H95" s="39">
        <f t="shared" si="1"/>
        <v>3526913.8158505997</v>
      </c>
      <c r="I95" s="40">
        <v>56</v>
      </c>
      <c r="J95" s="41">
        <f t="shared" ca="1" si="5"/>
        <v>62633</v>
      </c>
      <c r="K95" s="46"/>
      <c r="L95" s="43" t="str">
        <f t="shared" ca="1" si="2"/>
        <v>82 Jahre</v>
      </c>
      <c r="M95" s="46"/>
      <c r="N95" s="44">
        <f t="shared" si="3"/>
        <v>50000</v>
      </c>
      <c r="O95" s="44">
        <f t="shared" si="6"/>
        <v>537600</v>
      </c>
      <c r="P95" s="44">
        <f t="shared" si="7"/>
        <v>2939313.8158505997</v>
      </c>
      <c r="Q95" s="46"/>
      <c r="R95" s="33"/>
    </row>
    <row r="96" spans="6:18">
      <c r="F96" s="38">
        <f t="shared" si="4"/>
        <v>597200</v>
      </c>
      <c r="G96" s="38">
        <f t="shared" si="0"/>
        <v>3115659.50664313</v>
      </c>
      <c r="H96" s="39">
        <f t="shared" si="1"/>
        <v>3712859.50664313</v>
      </c>
      <c r="I96" s="40">
        <v>57</v>
      </c>
      <c r="J96" s="41">
        <f t="shared" ca="1" si="5"/>
        <v>62999</v>
      </c>
      <c r="K96" s="46"/>
      <c r="L96" s="43" t="str">
        <f t="shared" ca="1" si="2"/>
        <v>83 Jahre</v>
      </c>
      <c r="M96" s="46"/>
      <c r="N96" s="44">
        <f t="shared" si="3"/>
        <v>50000</v>
      </c>
      <c r="O96" s="44">
        <f t="shared" si="6"/>
        <v>547200</v>
      </c>
      <c r="P96" s="44">
        <f t="shared" si="7"/>
        <v>3115659.50664313</v>
      </c>
      <c r="Q96" s="46"/>
      <c r="R96" s="33"/>
    </row>
    <row r="97" spans="6:18">
      <c r="F97" s="38">
        <f t="shared" si="4"/>
        <v>606800</v>
      </c>
      <c r="G97" s="38">
        <f t="shared" si="0"/>
        <v>3301302.4819752867</v>
      </c>
      <c r="H97" s="39">
        <f t="shared" si="1"/>
        <v>3908102.4819752867</v>
      </c>
      <c r="I97" s="40">
        <v>58</v>
      </c>
      <c r="J97" s="41">
        <f t="shared" ca="1" si="5"/>
        <v>63364</v>
      </c>
      <c r="K97" s="46"/>
      <c r="L97" s="43" t="str">
        <f t="shared" ca="1" si="2"/>
        <v>84 Jahre</v>
      </c>
      <c r="M97" s="46"/>
      <c r="N97" s="44">
        <f t="shared" si="3"/>
        <v>50000</v>
      </c>
      <c r="O97" s="44">
        <f t="shared" si="6"/>
        <v>556800</v>
      </c>
      <c r="P97" s="44">
        <f t="shared" si="7"/>
        <v>3301302.4819752867</v>
      </c>
      <c r="Q97" s="46"/>
      <c r="R97" s="33"/>
    </row>
    <row r="98" spans="6:18">
      <c r="F98" s="38">
        <f t="shared" si="4"/>
        <v>616400</v>
      </c>
      <c r="G98" s="38">
        <f t="shared" si="0"/>
        <v>3496707.6060740515</v>
      </c>
      <c r="H98" s="39">
        <f t="shared" si="1"/>
        <v>4113107.6060740515</v>
      </c>
      <c r="I98" s="40">
        <v>59</v>
      </c>
      <c r="J98" s="41">
        <f t="shared" ca="1" si="5"/>
        <v>63729</v>
      </c>
      <c r="K98" s="46"/>
      <c r="L98" s="43" t="str">
        <f t="shared" ca="1" si="2"/>
        <v>85 Jahre</v>
      </c>
      <c r="M98" s="46"/>
      <c r="N98" s="44">
        <f t="shared" si="3"/>
        <v>50000</v>
      </c>
      <c r="O98" s="44">
        <f t="shared" si="6"/>
        <v>566400</v>
      </c>
      <c r="P98" s="44">
        <f t="shared" si="7"/>
        <v>3496707.6060740515</v>
      </c>
      <c r="Q98" s="46"/>
      <c r="R98" s="33"/>
    </row>
    <row r="99" spans="6:18">
      <c r="F99" s="38">
        <f t="shared" si="4"/>
        <v>626000</v>
      </c>
      <c r="G99" s="38">
        <f t="shared" si="0"/>
        <v>3702362.9863777533</v>
      </c>
      <c r="H99" s="39">
        <f t="shared" si="1"/>
        <v>4328362.9863777533</v>
      </c>
      <c r="I99" s="40">
        <v>60</v>
      </c>
      <c r="J99" s="41">
        <f t="shared" ca="1" si="5"/>
        <v>64094</v>
      </c>
      <c r="K99" s="46"/>
      <c r="L99" s="43" t="str">
        <f t="shared" ca="1" si="2"/>
        <v>86 Jahre</v>
      </c>
      <c r="M99" s="46"/>
      <c r="N99" s="44">
        <f t="shared" si="3"/>
        <v>50000</v>
      </c>
      <c r="O99" s="44">
        <f t="shared" si="6"/>
        <v>576000</v>
      </c>
      <c r="P99" s="44">
        <f t="shared" si="7"/>
        <v>3702362.9863777533</v>
      </c>
      <c r="Q99" s="46"/>
      <c r="R99" s="33"/>
    </row>
    <row r="100" spans="6:18">
      <c r="F100" s="38">
        <f t="shared" si="4"/>
        <v>635600</v>
      </c>
      <c r="G100" s="38">
        <f t="shared" si="0"/>
        <v>3918781.1356966421</v>
      </c>
      <c r="H100" s="39">
        <f t="shared" si="1"/>
        <v>4554381.1356966421</v>
      </c>
      <c r="I100" s="40">
        <v>61</v>
      </c>
      <c r="J100" s="41">
        <f t="shared" ca="1" si="5"/>
        <v>64460</v>
      </c>
      <c r="K100" s="46"/>
      <c r="L100" s="43" t="str">
        <f t="shared" ca="1" si="2"/>
        <v>87 Jahre</v>
      </c>
      <c r="M100" s="46"/>
      <c r="N100" s="44">
        <f t="shared" si="3"/>
        <v>50000</v>
      </c>
      <c r="O100" s="44">
        <f t="shared" si="6"/>
        <v>585600</v>
      </c>
      <c r="P100" s="44">
        <f t="shared" si="7"/>
        <v>3918781.1356966421</v>
      </c>
      <c r="Q100" s="46"/>
      <c r="R100" s="33"/>
    </row>
    <row r="101" spans="6:18">
      <c r="F101" s="38">
        <f t="shared" si="4"/>
        <v>645200</v>
      </c>
      <c r="G101" s="38">
        <f t="shared" si="0"/>
        <v>4146500.1924814712</v>
      </c>
      <c r="H101" s="39">
        <f t="shared" si="1"/>
        <v>4791700.1924814712</v>
      </c>
      <c r="I101" s="40">
        <v>62</v>
      </c>
      <c r="J101" s="41">
        <f t="shared" ca="1" si="5"/>
        <v>64825</v>
      </c>
      <c r="K101" s="46"/>
      <c r="L101" s="43" t="str">
        <f t="shared" ca="1" si="2"/>
        <v>88 Jahre</v>
      </c>
      <c r="M101" s="46"/>
      <c r="N101" s="44">
        <f t="shared" si="3"/>
        <v>50000</v>
      </c>
      <c r="O101" s="44">
        <f t="shared" si="6"/>
        <v>595200</v>
      </c>
      <c r="P101" s="44">
        <f t="shared" si="7"/>
        <v>4146500.1924814712</v>
      </c>
      <c r="Q101" s="46"/>
      <c r="R101" s="33"/>
    </row>
    <row r="102" spans="6:18">
      <c r="F102" s="38">
        <f t="shared" si="4"/>
        <v>654800</v>
      </c>
      <c r="G102" s="38">
        <f t="shared" si="0"/>
        <v>4386085.2021055482</v>
      </c>
      <c r="H102" s="39">
        <f t="shared" si="1"/>
        <v>5040885.2021055482</v>
      </c>
      <c r="I102" s="40">
        <v>63</v>
      </c>
      <c r="J102" s="41">
        <f t="shared" ca="1" si="5"/>
        <v>65190</v>
      </c>
      <c r="K102" s="46"/>
      <c r="L102" s="43" t="str">
        <f t="shared" ca="1" si="2"/>
        <v>89 Jahre</v>
      </c>
      <c r="M102" s="46"/>
      <c r="N102" s="44">
        <f t="shared" si="3"/>
        <v>50000</v>
      </c>
      <c r="O102" s="44">
        <f t="shared" si="6"/>
        <v>604800</v>
      </c>
      <c r="P102" s="44">
        <f t="shared" si="7"/>
        <v>4386085.2021055482</v>
      </c>
      <c r="Q102" s="46"/>
      <c r="R102" s="33"/>
    </row>
    <row r="103" spans="6:18">
      <c r="F103" s="38">
        <f t="shared" si="4"/>
        <v>664400</v>
      </c>
      <c r="G103" s="38">
        <f t="shared" si="0"/>
        <v>4638129.4622108247</v>
      </c>
      <c r="H103" s="39">
        <f t="shared" si="1"/>
        <v>5302529.4622108247</v>
      </c>
      <c r="I103" s="40">
        <v>64</v>
      </c>
      <c r="J103" s="41">
        <f t="shared" ca="1" si="5"/>
        <v>65555</v>
      </c>
      <c r="K103" s="46"/>
      <c r="L103" s="43" t="str">
        <f t="shared" ca="1" si="2"/>
        <v>90 Jahre</v>
      </c>
      <c r="M103" s="46"/>
      <c r="N103" s="44">
        <f t="shared" si="3"/>
        <v>50000</v>
      </c>
      <c r="O103" s="44">
        <f t="shared" si="6"/>
        <v>614400</v>
      </c>
      <c r="P103" s="44">
        <f t="shared" si="7"/>
        <v>4638129.4622108247</v>
      </c>
      <c r="Q103" s="46"/>
      <c r="R103" s="33"/>
    </row>
    <row r="104" spans="6:18">
      <c r="F104" s="38">
        <f t="shared" si="4"/>
        <v>674000</v>
      </c>
      <c r="G104" s="38">
        <f t="shared" ref="G104:G108" si="8">IF(I104="","",H104-F104)</f>
        <v>4903255.9353213664</v>
      </c>
      <c r="H104" s="39">
        <f t="shared" ref="H104:H108" si="9">$B$14*((1+$B$18)^$I104)+($B$15*12)*(((1+$B$18)^$I104-1)/((1+$B$18-1)))</f>
        <v>5577255.9353213664</v>
      </c>
      <c r="I104" s="40">
        <v>65</v>
      </c>
      <c r="J104" s="41">
        <f t="shared" ca="1" si="5"/>
        <v>65921</v>
      </c>
      <c r="K104" s="46"/>
      <c r="L104" s="43" t="str">
        <f t="shared" ref="L104:L108" ca="1" si="10" xml:space="preserve"> DATEDIF($B$16,J104,"y") &amp; " Jahre"</f>
        <v>91 Jahre</v>
      </c>
      <c r="M104" s="46"/>
      <c r="N104" s="44">
        <f t="shared" ref="N104:N108" si="11">IF($I104="","",$B$14)</f>
        <v>50000</v>
      </c>
      <c r="O104" s="44">
        <f t="shared" si="6"/>
        <v>624000</v>
      </c>
      <c r="P104" s="44">
        <f t="shared" si="7"/>
        <v>4903255.9353213664</v>
      </c>
      <c r="Q104" s="46"/>
      <c r="R104" s="33"/>
    </row>
    <row r="105" spans="6:18">
      <c r="F105" s="38">
        <f t="shared" ref="F105:F108" si="12">IF(I105="","",F104+$B$24)</f>
        <v>683600</v>
      </c>
      <c r="G105" s="38">
        <f t="shared" si="8"/>
        <v>5182118.7320874343</v>
      </c>
      <c r="H105" s="39">
        <f t="shared" si="9"/>
        <v>5865718.7320874343</v>
      </c>
      <c r="I105" s="40">
        <v>66</v>
      </c>
      <c r="J105" s="41">
        <f t="shared" ref="J105:J108" ca="1" si="13">DATE(YEAR($J104)+1,MONTH($K$39),DAY($K$39))</f>
        <v>66286</v>
      </c>
      <c r="K105" s="46"/>
      <c r="L105" s="43" t="str">
        <f t="shared" ca="1" si="10"/>
        <v>92 Jahre</v>
      </c>
      <c r="M105" s="46"/>
      <c r="N105" s="44">
        <f t="shared" si="11"/>
        <v>50000</v>
      </c>
      <c r="O105" s="44">
        <f t="shared" ref="O105:O108" si="14">F105-N105</f>
        <v>633600</v>
      </c>
      <c r="P105" s="44">
        <f t="shared" ref="P105:P108" si="15">H105-F105</f>
        <v>5182118.7320874343</v>
      </c>
      <c r="Q105" s="46"/>
      <c r="R105" s="33"/>
    </row>
    <row r="106" spans="6:18">
      <c r="F106" s="38">
        <f t="shared" si="12"/>
        <v>693200</v>
      </c>
      <c r="G106" s="38">
        <f t="shared" si="8"/>
        <v>5475404.6686918065</v>
      </c>
      <c r="H106" s="39">
        <f t="shared" si="9"/>
        <v>6168604.6686918065</v>
      </c>
      <c r="I106" s="40">
        <v>67</v>
      </c>
      <c r="J106" s="41">
        <f t="shared" ca="1" si="13"/>
        <v>66651</v>
      </c>
      <c r="K106" s="46"/>
      <c r="L106" s="43" t="str">
        <f t="shared" ca="1" si="10"/>
        <v>93 Jahre</v>
      </c>
      <c r="M106" s="46"/>
      <c r="N106" s="44">
        <f t="shared" si="11"/>
        <v>50000</v>
      </c>
      <c r="O106" s="44">
        <f t="shared" si="14"/>
        <v>643200</v>
      </c>
      <c r="P106" s="44">
        <f t="shared" si="15"/>
        <v>5475404.6686918065</v>
      </c>
      <c r="Q106" s="46"/>
      <c r="R106" s="33"/>
    </row>
    <row r="107" spans="6:18">
      <c r="F107" s="38">
        <f t="shared" si="12"/>
        <v>702800</v>
      </c>
      <c r="G107" s="38">
        <f t="shared" si="8"/>
        <v>5783834.9021263961</v>
      </c>
      <c r="H107" s="39">
        <f t="shared" si="9"/>
        <v>6486634.9021263961</v>
      </c>
      <c r="I107" s="40">
        <v>68</v>
      </c>
      <c r="J107" s="41">
        <f t="shared" ca="1" si="13"/>
        <v>67016</v>
      </c>
      <c r="K107" s="46"/>
      <c r="L107" s="43" t="str">
        <f t="shared" ca="1" si="10"/>
        <v>94 Jahre</v>
      </c>
      <c r="M107" s="46"/>
      <c r="N107" s="44">
        <f t="shared" si="11"/>
        <v>50000</v>
      </c>
      <c r="O107" s="44">
        <f t="shared" si="14"/>
        <v>652800</v>
      </c>
      <c r="P107" s="44">
        <f t="shared" si="15"/>
        <v>5783834.9021263961</v>
      </c>
      <c r="Q107" s="46"/>
      <c r="R107" s="33"/>
    </row>
    <row r="108" spans="6:18">
      <c r="F108" s="38">
        <f t="shared" si="12"/>
        <v>712400</v>
      </c>
      <c r="G108" s="38">
        <f t="shared" si="8"/>
        <v>6108166.647232716</v>
      </c>
      <c r="H108" s="39">
        <f t="shared" si="9"/>
        <v>6820566.647232716</v>
      </c>
      <c r="I108" s="40">
        <v>69</v>
      </c>
      <c r="J108" s="41">
        <f t="shared" ca="1" si="13"/>
        <v>67382</v>
      </c>
      <c r="K108" s="46"/>
      <c r="L108" s="43" t="str">
        <f t="shared" ca="1" si="10"/>
        <v>95 Jahre</v>
      </c>
      <c r="M108" s="46"/>
      <c r="N108" s="44">
        <f t="shared" si="11"/>
        <v>50000</v>
      </c>
      <c r="O108" s="44">
        <f t="shared" si="14"/>
        <v>662400</v>
      </c>
      <c r="P108" s="44">
        <f t="shared" si="15"/>
        <v>6108166.647232716</v>
      </c>
      <c r="Q108" s="46"/>
      <c r="R108" s="33"/>
    </row>
    <row r="109" spans="6:18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6:18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6:18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6:18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6:18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6:18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6:18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6:18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6:18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6:18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6:18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</sheetData>
  <mergeCells count="7">
    <mergeCell ref="A3:B3"/>
    <mergeCell ref="A11:B11"/>
    <mergeCell ref="K38:L38"/>
    <mergeCell ref="A32:B32"/>
    <mergeCell ref="A30:B31"/>
    <mergeCell ref="A22:B22"/>
    <mergeCell ref="A13:B13"/>
  </mergeCells>
  <conditionalFormatting sqref="B28">
    <cfRule type="iconSet" priority="2">
      <iconSet iconSet="3Symbols2">
        <cfvo type="percent" val="0"/>
        <cfvo type="num" val="0"/>
        <cfvo type="num" val="0" gte="0"/>
      </iconSet>
    </cfRule>
  </conditionalFormatting>
  <conditionalFormatting sqref="A17 A15">
    <cfRule type="expression" dxfId="0" priority="1">
      <formula>$B$28&lt;0</formula>
    </cfRule>
  </conditionalFormatting>
  <dataValidations count="1">
    <dataValidation type="list" allowBlank="1" showInputMessage="1" showErrorMessage="1" promptTitle="Vervielfältiger" prompt="Du brauchst das 240-300 fache deiner monatlichen Kosten an Vermögen um finanziell Unabhängig zu sein. " sqref="B6">
      <formula1>"240,300"</formula1>
    </dataValidation>
  </dataValidations>
  <hyperlinks>
    <hyperlink ref="A74" r:id="rId1" display="http://www.finanzielle-unabhängigkeit.info/kontakt/"/>
    <hyperlink ref="A75" r:id="rId2" display="http://www.finanzielle-unabhängigkeit.info/haftungsausschluss/"/>
    <hyperlink ref="A76" r:id="rId3" display="http://www.finanzielle-unabhängigkeit.info/agb/"/>
    <hyperlink ref="A77" r:id="rId4" display="http://www.finanzielle-unabhängigkeit.info/impressum/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39" orientation="portrait" horizontalDpi="300" verticalDpi="300" r:id="rId5"/>
  <headerFooter>
    <oddFooter>&amp;C&amp;A</oddFooter>
  </headerFooter>
  <rowBreaks count="1" manualBreakCount="1">
    <brk id="79" max="1" man="1"/>
  </rowBreaks>
  <ignoredErrors>
    <ignoredError sqref="B18" unlocked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Finanzielle Unabhängigkeit</vt:lpstr>
      <vt:lpstr>'Finanzielle Unabhängigkeit'!Druckbereich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Sonnleitner Roland</cp:lastModifiedBy>
  <cp:lastPrinted>2015-06-23T14:33:44Z</cp:lastPrinted>
  <dcterms:created xsi:type="dcterms:W3CDTF">2015-03-22T10:22:30Z</dcterms:created>
  <dcterms:modified xsi:type="dcterms:W3CDTF">2015-06-24T05:42:34Z</dcterms:modified>
</cp:coreProperties>
</file>